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\\TZSU-KOMP\Zajednicki\TURISTIČKO VIJEĆE-NADZORNI-SKUPŠTINA 2011\TURISTIČKO VIJEĆE\2022\10. ponovljena sjednica\"/>
    </mc:Choice>
  </mc:AlternateContent>
  <xr:revisionPtr revIDLastSave="0" documentId="13_ncr:1_{DAB55D24-CE1C-4010-93A2-0A3198B7B462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FP2021" sheetId="1" r:id="rId1"/>
    <sheet name="Sheet4" sheetId="4" r:id="rId2"/>
    <sheet name="Sheet5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G26" i="1"/>
  <c r="G27" i="1"/>
  <c r="G28" i="1"/>
  <c r="G29" i="1"/>
  <c r="G30" i="1"/>
  <c r="G31" i="1"/>
  <c r="G32" i="1"/>
  <c r="G33" i="1"/>
  <c r="G34" i="1"/>
  <c r="G35" i="1"/>
  <c r="G36" i="1"/>
  <c r="G40" i="1"/>
  <c r="G41" i="1"/>
  <c r="G42" i="1"/>
  <c r="G43" i="1"/>
  <c r="G44" i="1"/>
  <c r="G50" i="1"/>
  <c r="G51" i="1"/>
  <c r="G52" i="1"/>
  <c r="G53" i="1"/>
  <c r="G54" i="1"/>
  <c r="G55" i="1"/>
  <c r="G56" i="1"/>
  <c r="G57" i="1"/>
  <c r="G58" i="1"/>
  <c r="G59" i="1"/>
  <c r="G60" i="1"/>
  <c r="G61" i="1"/>
  <c r="G63" i="1"/>
  <c r="G64" i="1"/>
  <c r="G65" i="1"/>
  <c r="G66" i="1"/>
  <c r="G67" i="1"/>
  <c r="G68" i="1"/>
  <c r="G69" i="1"/>
  <c r="G70" i="1"/>
  <c r="G20" i="1"/>
  <c r="G21" i="1"/>
  <c r="G23" i="1"/>
  <c r="G25" i="1"/>
  <c r="G19" i="1"/>
  <c r="G16" i="1"/>
  <c r="F43" i="1"/>
  <c r="F42" i="1"/>
  <c r="F41" i="1"/>
  <c r="F39" i="1"/>
  <c r="F36" i="1"/>
  <c r="F35" i="1"/>
  <c r="F34" i="1"/>
  <c r="F32" i="1"/>
  <c r="F31" i="1"/>
  <c r="F30" i="1"/>
  <c r="F29" i="1"/>
  <c r="F28" i="1"/>
  <c r="F27" i="1"/>
  <c r="F45" i="1"/>
  <c r="F44" i="1"/>
  <c r="F40" i="1"/>
  <c r="F37" i="1"/>
  <c r="F33" i="1"/>
  <c r="F26" i="1"/>
  <c r="F25" i="1"/>
  <c r="F24" i="1"/>
  <c r="F23" i="1"/>
  <c r="F22" i="1"/>
  <c r="F21" i="1"/>
  <c r="F20" i="1"/>
  <c r="F19" i="1"/>
  <c r="F16" i="1"/>
  <c r="G5" i="1"/>
  <c r="G6" i="1"/>
  <c r="G8" i="1"/>
  <c r="G9" i="1"/>
  <c r="G11" i="1"/>
  <c r="G12" i="1"/>
  <c r="G13" i="1"/>
  <c r="G4" i="1"/>
  <c r="F13" i="1"/>
  <c r="F12" i="1"/>
  <c r="F11" i="1"/>
  <c r="F9" i="1"/>
  <c r="F8" i="1"/>
  <c r="F6" i="1"/>
  <c r="F5" i="1"/>
  <c r="F7" i="1"/>
  <c r="F10" i="1"/>
  <c r="F4" i="1"/>
  <c r="E68" i="1"/>
  <c r="E65" i="1"/>
  <c r="E56" i="1"/>
  <c r="E50" i="1"/>
  <c r="E40" i="1"/>
  <c r="E33" i="1"/>
  <c r="E26" i="1"/>
  <c r="E46" i="1" s="1"/>
  <c r="E20" i="1"/>
  <c r="E16" i="1"/>
  <c r="E4" i="1"/>
  <c r="E13" i="1" s="1"/>
  <c r="D68" i="1" l="1"/>
  <c r="D65" i="1"/>
  <c r="D56" i="1"/>
  <c r="D50" i="1"/>
  <c r="D16" i="1"/>
  <c r="D40" i="1"/>
  <c r="D33" i="1"/>
  <c r="D26" i="1"/>
  <c r="D20" i="1"/>
  <c r="D4" i="1"/>
  <c r="D13" i="1" l="1"/>
  <c r="D46" i="1"/>
  <c r="C4" i="1"/>
  <c r="C33" i="1" l="1"/>
  <c r="C40" i="1"/>
  <c r="C13" i="1"/>
  <c r="C68" i="1"/>
  <c r="C65" i="1"/>
  <c r="C56" i="1"/>
  <c r="C50" i="1"/>
  <c r="F69" i="1" l="1"/>
  <c r="F70" i="1"/>
  <c r="F54" i="1"/>
  <c r="F51" i="1"/>
  <c r="F55" i="1"/>
  <c r="F52" i="1"/>
  <c r="F53" i="1"/>
  <c r="F58" i="1"/>
  <c r="F64" i="1"/>
  <c r="F60" i="1"/>
  <c r="F57" i="1"/>
  <c r="F61" i="1"/>
  <c r="F63" i="1"/>
  <c r="F67" i="1"/>
  <c r="F66" i="1"/>
  <c r="C44" i="1"/>
  <c r="C20" i="1"/>
  <c r="C16" i="1"/>
  <c r="C49" i="1"/>
  <c r="F50" i="1" l="1"/>
  <c r="F68" i="1"/>
  <c r="F65" i="1"/>
  <c r="F56" i="1"/>
  <c r="C26" i="1"/>
  <c r="C46" i="1" l="1"/>
</calcChain>
</file>

<file path=xl/sharedStrings.xml><?xml version="1.0" encoding="utf-8"?>
<sst xmlns="http://schemas.openxmlformats.org/spreadsheetml/2006/main" count="128" uniqueCount="117">
  <si>
    <t>3.1.</t>
  </si>
  <si>
    <t>3.2.</t>
  </si>
  <si>
    <t>1.1.</t>
  </si>
  <si>
    <t>2.1.</t>
  </si>
  <si>
    <t>2.2.</t>
  </si>
  <si>
    <t>2.3.</t>
  </si>
  <si>
    <t>2.4.</t>
  </si>
  <si>
    <t>2.5.</t>
  </si>
  <si>
    <t>1.2.</t>
  </si>
  <si>
    <t xml:space="preserve">S V E U K U P N O   P R I H O D I </t>
  </si>
  <si>
    <t>S V E U K U P N O   R A S H O D I</t>
  </si>
  <si>
    <t>Uredski materijal, literatura</t>
  </si>
  <si>
    <t>Materijali za čišćenje i održavanje</t>
  </si>
  <si>
    <t>Električna energija</t>
  </si>
  <si>
    <t>Internet</t>
  </si>
  <si>
    <t>Telefon i telefaks</t>
  </si>
  <si>
    <t>HRT pretplata</t>
  </si>
  <si>
    <t>Poštarina</t>
  </si>
  <si>
    <t>Usluge održavanja i čišćenja</t>
  </si>
  <si>
    <t>Komunalne usluge - voda, odvoz smeća</t>
  </si>
  <si>
    <t>Grafičke i tiskarske usluge</t>
  </si>
  <si>
    <t>Brutto plaće</t>
  </si>
  <si>
    <t>Naknade zaposlenima (božićnica, nagrade)</t>
  </si>
  <si>
    <t>Nadoknade izdataka zaposlenima</t>
  </si>
  <si>
    <t>Osiguranje imovine</t>
  </si>
  <si>
    <t>Radna odjeća</t>
  </si>
  <si>
    <t>Troškovi vode za goste</t>
  </si>
  <si>
    <t>1.3.</t>
  </si>
  <si>
    <t xml:space="preserve">Nabava opreme i uređenje prostorija </t>
  </si>
  <si>
    <t>RASHODI</t>
  </si>
  <si>
    <t xml:space="preserve">PRIHODI </t>
  </si>
  <si>
    <t xml:space="preserve">UDIO </t>
  </si>
  <si>
    <t>3.3.</t>
  </si>
  <si>
    <t>3.4.</t>
  </si>
  <si>
    <t>5.1.</t>
  </si>
  <si>
    <t>5.2.</t>
  </si>
  <si>
    <t>2.3.1.</t>
  </si>
  <si>
    <t>2.3.2.</t>
  </si>
  <si>
    <t>2.3.3.</t>
  </si>
  <si>
    <t>2.3.4.</t>
  </si>
  <si>
    <t>4.1.</t>
  </si>
  <si>
    <t xml:space="preserve">  MATERIJALNI IZDACI</t>
  </si>
  <si>
    <t xml:space="preserve">  IZDACI ZA USLUGE</t>
  </si>
  <si>
    <t xml:space="preserve">  IZDACI ZA ZAPOSLENE</t>
  </si>
  <si>
    <t>2.3.1.1.</t>
  </si>
  <si>
    <t>2.3.1.2.</t>
  </si>
  <si>
    <t>2.3.1.3.</t>
  </si>
  <si>
    <t>2.3.1.4.</t>
  </si>
  <si>
    <t>2.3.1.5.</t>
  </si>
  <si>
    <t>2.3.2.1.</t>
  </si>
  <si>
    <t>2.3.2.2.</t>
  </si>
  <si>
    <t>2.3.2.3.</t>
  </si>
  <si>
    <t>2.3.2.4.</t>
  </si>
  <si>
    <t>2.3.2.5.</t>
  </si>
  <si>
    <t>2.3.2.6.</t>
  </si>
  <si>
    <t>2.3.2.7.</t>
  </si>
  <si>
    <t>2.3.2.8.</t>
  </si>
  <si>
    <t>2.3.3.1.</t>
  </si>
  <si>
    <t>2.3.3.2.</t>
  </si>
  <si>
    <t>2.3.4.2.</t>
  </si>
  <si>
    <t>2.3.4.1.</t>
  </si>
  <si>
    <t xml:space="preserve">IZVORNI PRIHODI </t>
  </si>
  <si>
    <t xml:space="preserve">Turistička pristojba </t>
  </si>
  <si>
    <t xml:space="preserve">Članarina </t>
  </si>
  <si>
    <t xml:space="preserve">PRIHODI OD SUSTAVA TURISTIČKIH ZAJEDNICA </t>
  </si>
  <si>
    <t>OSTALI PRIHODI</t>
  </si>
  <si>
    <t>PRIHODI IZ EU FONDOVA</t>
  </si>
  <si>
    <t xml:space="preserve">PRIHODI OD GOSPODARSKE DJELATNOSTI </t>
  </si>
  <si>
    <t>PRENESENI PRIHOD IZ PRETHODNE GODINE</t>
  </si>
  <si>
    <t xml:space="preserve">ISTRAŽIVANJE I STRATEŠKO PLANIRANJE </t>
  </si>
  <si>
    <t xml:space="preserve">RAZVOJ TURISTIČKOG PROIZVODA </t>
  </si>
  <si>
    <t xml:space="preserve">KOMUNIKACIJA I OGLAŠAVANJE </t>
  </si>
  <si>
    <t xml:space="preserve">DESTINACIJSKI MENADŽMENT </t>
  </si>
  <si>
    <t xml:space="preserve">ČLANSTVO U STRUKOVNIM ORGANIZACIJAMA </t>
  </si>
  <si>
    <t xml:space="preserve">ADMINISTRATIVNI RASHODI </t>
  </si>
  <si>
    <t xml:space="preserve">REZERVA </t>
  </si>
  <si>
    <t xml:space="preserve">POKRIVANJE MANJKA IZ PRETHODNE GODINE </t>
  </si>
  <si>
    <t>3.5.</t>
  </si>
  <si>
    <t>3.6.</t>
  </si>
  <si>
    <t>4.2.</t>
  </si>
  <si>
    <t>4.3.</t>
  </si>
  <si>
    <t>6.1.</t>
  </si>
  <si>
    <t>6.2.</t>
  </si>
  <si>
    <t>6.3.</t>
  </si>
  <si>
    <t>Istraživanje i analiza tržišta</t>
  </si>
  <si>
    <t xml:space="preserve">Mjerenje učinkovitosti promotivnih aktivnosti </t>
  </si>
  <si>
    <t xml:space="preserve">Sustavi označavanja kvalitete turističkog proizvoda </t>
  </si>
  <si>
    <t xml:space="preserve">Podrška razvoju turističkih događanja </t>
  </si>
  <si>
    <t xml:space="preserve">Turistička infrastruktura </t>
  </si>
  <si>
    <t xml:space="preserve">Podrška turističkoj industriji </t>
  </si>
  <si>
    <t xml:space="preserve">Sajmovi, posebne prezentacije i poslovne radionice </t>
  </si>
  <si>
    <t xml:space="preserve">Suradnja s organizatorima putovanja </t>
  </si>
  <si>
    <t xml:space="preserve">Kreiranje promotivnog materijala </t>
  </si>
  <si>
    <t xml:space="preserve">Internetske stranice </t>
  </si>
  <si>
    <t>Kreiranje i upravljanje bazama turističkih podataka</t>
  </si>
  <si>
    <t xml:space="preserve">Turistički informacijski sustavi i aplikacije /eVisitor </t>
  </si>
  <si>
    <t xml:space="preserve">Upravljanje kvaliteteom u destinaciji </t>
  </si>
  <si>
    <t xml:space="preserve">Poticanje na uređenje destinacije </t>
  </si>
  <si>
    <t xml:space="preserve">Međunarodne strukovne i sl.organizacije </t>
  </si>
  <si>
    <t xml:space="preserve">Domaće strukovne i sl.organizacije </t>
  </si>
  <si>
    <t xml:space="preserve">Materijalni troškovi </t>
  </si>
  <si>
    <t xml:space="preserve">Tijela turističke zajednice </t>
  </si>
  <si>
    <t xml:space="preserve">TURISTIČKO - INFORMATIVNE AKTIVNOSTI - TIC </t>
  </si>
  <si>
    <t>Plaće (brutto plaće + naknade)</t>
  </si>
  <si>
    <t xml:space="preserve">PRIHODI IZ PRORAČUNA </t>
  </si>
  <si>
    <t xml:space="preserve">Turističko - informativne aktivnosti (TIC) </t>
  </si>
  <si>
    <t>Izrada strateških / operativnih / komun./akcijskih dok.</t>
  </si>
  <si>
    <t xml:space="preserve">Identifikacija i vrednovanje resursa te strukt. tur. proiz. </t>
  </si>
  <si>
    <t>PLAN 2022</t>
  </si>
  <si>
    <t>NEMATERIJALNI IZDACI</t>
  </si>
  <si>
    <t>INDEKS</t>
  </si>
  <si>
    <t>REBALANS</t>
  </si>
  <si>
    <t>16,12,2022</t>
  </si>
  <si>
    <t>16.12.2022.</t>
  </si>
  <si>
    <t>653/22  PRIJEDLOG REBALANSA FINANCIJSKOG PLANA TZG SUPETRA ZA 2022.</t>
  </si>
  <si>
    <t>Martina Rendić mag.oecc</t>
  </si>
  <si>
    <t>direktor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</si>
</sst>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;[Red]0.00"/>
    <numFmt numFmtId="165" formatCode="0.00_ ;[Red]\-0.00\ "/>
    <numFmt numFmtId="166" formatCode="#,##0.00\ _k_n;[Red]#,##0.00\ _k_n"/>
    <numFmt numFmtId="167" formatCode="#,##0.00;[Red]#,##0.00"/>
  </numFmts>
  <fonts count="39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color indexed="9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b/>
      <sz val="10"/>
      <name val="Palatino Linotype"/>
      <family val="1"/>
      <charset val="238"/>
    </font>
    <font>
      <sz val="10"/>
      <name val="Palatino Linotype"/>
      <family val="1"/>
      <charset val="238"/>
    </font>
    <font>
      <sz val="10"/>
      <color indexed="9"/>
      <name val="Palatino Linotype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color theme="0"/>
      <name val="Palatino Linotype"/>
      <family val="1"/>
      <charset val="238"/>
    </font>
    <font>
      <b/>
      <sz val="14"/>
      <name val="Palatino Linotype"/>
      <family val="1"/>
      <charset val="238"/>
    </font>
    <font>
      <b/>
      <sz val="8"/>
      <color indexed="8"/>
      <name val="Palatino Linotype"/>
      <family val="1"/>
      <charset val="238"/>
    </font>
    <font>
      <b/>
      <sz val="8"/>
      <color indexed="9"/>
      <name val="Palatino Linotype"/>
      <family val="1"/>
      <charset val="238"/>
    </font>
    <font>
      <sz val="8"/>
      <color indexed="8"/>
      <name val="Palatino Linotype"/>
      <family val="1"/>
      <charset val="238"/>
    </font>
    <font>
      <b/>
      <sz val="9"/>
      <name val="Palatino Linotype"/>
      <family val="1"/>
      <charset val="238"/>
    </font>
    <font>
      <sz val="9"/>
      <name val="Palatino Linotype"/>
      <family val="1"/>
      <charset val="238"/>
    </font>
    <font>
      <b/>
      <sz val="9"/>
      <color theme="0"/>
      <name val="Palatino Linotype"/>
      <family val="1"/>
      <charset val="238"/>
    </font>
    <font>
      <b/>
      <sz val="9"/>
      <color indexed="9"/>
      <name val="Palatino Linotype"/>
      <family val="1"/>
      <charset val="238"/>
    </font>
    <font>
      <b/>
      <sz val="10"/>
      <color rgb="FFFF0000"/>
      <name val="Palatino Linotype"/>
      <family val="1"/>
      <charset val="238"/>
    </font>
    <font>
      <b/>
      <sz val="1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7">
    <xf numFmtId="0" fontId="0" fillId="0" borderId="0" xfId="0"/>
    <xf numFmtId="0" fontId="20" fillId="0" borderId="0" xfId="37" applyFont="1" applyFill="1" applyBorder="1" applyAlignment="1">
      <alignment horizontal="center" wrapText="1"/>
    </xf>
    <xf numFmtId="0" fontId="0" fillId="0" borderId="0" xfId="0" applyBorder="1"/>
    <xf numFmtId="1" fontId="25" fillId="0" borderId="0" xfId="37" applyNumberFormat="1" applyFont="1" applyFill="1" applyBorder="1" applyAlignment="1">
      <alignment horizontal="center"/>
    </xf>
    <xf numFmtId="0" fontId="27" fillId="0" borderId="0" xfId="0" applyFont="1"/>
    <xf numFmtId="1" fontId="0" fillId="0" borderId="0" xfId="0" applyNumberFormat="1"/>
    <xf numFmtId="0" fontId="20" fillId="24" borderId="12" xfId="37" applyFont="1" applyFill="1" applyBorder="1" applyAlignment="1">
      <alignment horizontal="center" vertical="center" wrapText="1"/>
    </xf>
    <xf numFmtId="0" fontId="20" fillId="24" borderId="13" xfId="37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7" fillId="0" borderId="0" xfId="0" applyFont="1" applyBorder="1"/>
    <xf numFmtId="165" fontId="0" fillId="0" borderId="0" xfId="0" applyNumberFormat="1"/>
    <xf numFmtId="0" fontId="0" fillId="0" borderId="0" xfId="0" applyBorder="1" applyAlignment="1"/>
    <xf numFmtId="0" fontId="0" fillId="0" borderId="0" xfId="0" applyAlignment="1"/>
    <xf numFmtId="0" fontId="24" fillId="0" borderId="0" xfId="0" applyFont="1" applyBorder="1"/>
    <xf numFmtId="164" fontId="0" fillId="0" borderId="0" xfId="0" applyNumberFormat="1"/>
    <xf numFmtId="0" fontId="0" fillId="0" borderId="0" xfId="0" applyAlignment="1">
      <alignment vertical="center"/>
    </xf>
    <xf numFmtId="0" fontId="32" fillId="0" borderId="14" xfId="37" applyFont="1" applyFill="1" applyBorder="1" applyAlignment="1">
      <alignment horizontal="center" vertical="center"/>
    </xf>
    <xf numFmtId="0" fontId="30" fillId="0" borderId="14" xfId="37" applyFont="1" applyFill="1" applyBorder="1" applyAlignment="1">
      <alignment horizontal="center" vertical="center"/>
    </xf>
    <xf numFmtId="0" fontId="30" fillId="0" borderId="16" xfId="37" applyFont="1" applyFill="1" applyBorder="1" applyAlignment="1">
      <alignment horizontal="center" vertical="center"/>
    </xf>
    <xf numFmtId="0" fontId="20" fillId="24" borderId="10" xfId="37" applyFont="1" applyFill="1" applyBorder="1" applyAlignment="1">
      <alignment horizontal="center" vertical="center" wrapText="1"/>
    </xf>
    <xf numFmtId="0" fontId="1" fillId="0" borderId="0" xfId="0" applyFont="1"/>
    <xf numFmtId="166" fontId="23" fillId="27" borderId="10" xfId="37" applyNumberFormat="1" applyFont="1" applyFill="1" applyBorder="1" applyAlignment="1">
      <alignment horizontal="right" vertical="center"/>
    </xf>
    <xf numFmtId="166" fontId="24" fillId="28" borderId="10" xfId="37" applyNumberFormat="1" applyFont="1" applyFill="1" applyBorder="1" applyAlignment="1">
      <alignment horizontal="right"/>
    </xf>
    <xf numFmtId="166" fontId="24" fillId="0" borderId="10" xfId="37" applyNumberFormat="1" applyFont="1" applyFill="1" applyBorder="1" applyAlignment="1">
      <alignment horizontal="right"/>
    </xf>
    <xf numFmtId="166" fontId="20" fillId="24" borderId="12" xfId="37" applyNumberFormat="1" applyFont="1" applyFill="1" applyBorder="1" applyAlignment="1">
      <alignment horizontal="right"/>
    </xf>
    <xf numFmtId="166" fontId="22" fillId="0" borderId="10" xfId="37" applyNumberFormat="1" applyFont="1" applyFill="1" applyBorder="1" applyAlignment="1">
      <alignment horizontal="right"/>
    </xf>
    <xf numFmtId="166" fontId="22" fillId="0" borderId="17" xfId="37" applyNumberFormat="1" applyFont="1" applyFill="1" applyBorder="1" applyAlignment="1">
      <alignment horizontal="right"/>
    </xf>
    <xf numFmtId="166" fontId="23" fillId="29" borderId="10" xfId="37" applyNumberFormat="1" applyFont="1" applyFill="1" applyBorder="1" applyAlignment="1">
      <alignment horizontal="right" vertical="center"/>
    </xf>
    <xf numFmtId="166" fontId="24" fillId="0" borderId="10" xfId="37" applyNumberFormat="1" applyFont="1" applyFill="1" applyBorder="1" applyAlignment="1">
      <alignment horizontal="right" vertical="center"/>
    </xf>
    <xf numFmtId="166" fontId="28" fillId="24" borderId="17" xfId="37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4" fontId="23" fillId="29" borderId="10" xfId="37" applyNumberFormat="1" applyFont="1" applyFill="1" applyBorder="1" applyAlignment="1">
      <alignment horizontal="center" vertical="center"/>
    </xf>
    <xf numFmtId="164" fontId="24" fillId="28" borderId="10" xfId="37" applyNumberFormat="1" applyFont="1" applyFill="1" applyBorder="1" applyAlignment="1">
      <alignment horizontal="center" vertical="center"/>
    </xf>
    <xf numFmtId="164" fontId="23" fillId="27" borderId="10" xfId="37" applyNumberFormat="1" applyFont="1" applyFill="1" applyBorder="1" applyAlignment="1">
      <alignment horizontal="center" vertical="center"/>
    </xf>
    <xf numFmtId="164" fontId="24" fillId="0" borderId="10" xfId="37" applyNumberFormat="1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center"/>
    </xf>
    <xf numFmtId="164" fontId="24" fillId="0" borderId="10" xfId="0" applyNumberFormat="1" applyFont="1" applyBorder="1" applyAlignment="1">
      <alignment horizontal="center"/>
    </xf>
    <xf numFmtId="164" fontId="23" fillId="27" borderId="10" xfId="0" applyNumberFormat="1" applyFont="1" applyFill="1" applyBorder="1" applyAlignment="1">
      <alignment horizontal="center" vertical="center"/>
    </xf>
    <xf numFmtId="164" fontId="24" fillId="0" borderId="10" xfId="37" applyNumberFormat="1" applyFont="1" applyFill="1" applyBorder="1" applyAlignment="1">
      <alignment horizontal="center" vertical="center"/>
    </xf>
    <xf numFmtId="0" fontId="33" fillId="29" borderId="10" xfId="37" applyFont="1" applyFill="1" applyBorder="1" applyAlignment="1">
      <alignment horizontal="left" vertical="center" wrapText="1"/>
    </xf>
    <xf numFmtId="0" fontId="34" fillId="0" borderId="10" xfId="37" applyFont="1" applyFill="1" applyBorder="1" applyAlignment="1">
      <alignment horizontal="left" wrapText="1"/>
    </xf>
    <xf numFmtId="0" fontId="33" fillId="29" borderId="10" xfId="37" applyFont="1" applyFill="1" applyBorder="1" applyAlignment="1">
      <alignment vertical="center" wrapText="1"/>
    </xf>
    <xf numFmtId="0" fontId="33" fillId="27" borderId="10" xfId="37" applyFont="1" applyFill="1" applyBorder="1" applyAlignment="1">
      <alignment horizontal="left" vertical="center" wrapText="1"/>
    </xf>
    <xf numFmtId="0" fontId="34" fillId="28" borderId="10" xfId="37" applyFont="1" applyFill="1" applyBorder="1" applyAlignment="1">
      <alignment horizontal="left" wrapText="1"/>
    </xf>
    <xf numFmtId="0" fontId="34" fillId="0" borderId="10" xfId="37" applyFont="1" applyBorder="1" applyAlignment="1">
      <alignment horizontal="left" wrapText="1"/>
    </xf>
    <xf numFmtId="0" fontId="20" fillId="24" borderId="14" xfId="37" applyFont="1" applyFill="1" applyBorder="1" applyAlignment="1">
      <alignment vertical="center" wrapText="1"/>
    </xf>
    <xf numFmtId="0" fontId="20" fillId="24" borderId="15" xfId="37" applyFont="1" applyFill="1" applyBorder="1" applyAlignment="1">
      <alignment horizontal="center" vertical="center" wrapText="1"/>
    </xf>
    <xf numFmtId="0" fontId="33" fillId="29" borderId="14" xfId="37" applyFont="1" applyFill="1" applyBorder="1" applyAlignment="1">
      <alignment horizontal="center" vertical="center"/>
    </xf>
    <xf numFmtId="164" fontId="23" fillId="29" borderId="15" xfId="37" applyNumberFormat="1" applyFont="1" applyFill="1" applyBorder="1" applyAlignment="1">
      <alignment horizontal="center" vertical="center"/>
    </xf>
    <xf numFmtId="0" fontId="34" fillId="0" borderId="14" xfId="37" applyFont="1" applyFill="1" applyBorder="1" applyAlignment="1">
      <alignment horizontal="center" vertical="center"/>
    </xf>
    <xf numFmtId="164" fontId="24" fillId="28" borderId="15" xfId="37" applyNumberFormat="1" applyFont="1" applyFill="1" applyBorder="1" applyAlignment="1">
      <alignment horizontal="center" vertical="center"/>
    </xf>
    <xf numFmtId="0" fontId="20" fillId="0" borderId="18" xfId="37" applyFont="1" applyFill="1" applyBorder="1" applyAlignment="1"/>
    <xf numFmtId="0" fontId="24" fillId="0" borderId="19" xfId="0" applyFont="1" applyBorder="1" applyAlignment="1">
      <alignment horizontal="center"/>
    </xf>
    <xf numFmtId="0" fontId="33" fillId="27" borderId="14" xfId="37" applyFont="1" applyFill="1" applyBorder="1" applyAlignment="1">
      <alignment horizontal="center" vertical="center"/>
    </xf>
    <xf numFmtId="164" fontId="23" fillId="27" borderId="15" xfId="37" applyNumberFormat="1" applyFont="1" applyFill="1" applyBorder="1" applyAlignment="1">
      <alignment horizontal="center" vertical="center"/>
    </xf>
    <xf numFmtId="0" fontId="34" fillId="28" borderId="14" xfId="37" applyFont="1" applyFill="1" applyBorder="1" applyAlignment="1">
      <alignment horizontal="center" vertical="center"/>
    </xf>
    <xf numFmtId="0" fontId="34" fillId="0" borderId="14" xfId="37" applyFont="1" applyBorder="1" applyAlignment="1">
      <alignment horizontal="center" vertical="center"/>
    </xf>
    <xf numFmtId="0" fontId="33" fillId="24" borderId="16" xfId="37" applyFont="1" applyFill="1" applyBorder="1" applyAlignment="1"/>
    <xf numFmtId="0" fontId="35" fillId="24" borderId="17" xfId="37" applyFont="1" applyFill="1" applyBorder="1" applyAlignment="1">
      <alignment horizontal="center" vertical="center" wrapText="1"/>
    </xf>
    <xf numFmtId="166" fontId="28" fillId="24" borderId="17" xfId="37" applyNumberFormat="1" applyFont="1" applyFill="1" applyBorder="1" applyAlignment="1">
      <alignment horizontal="right"/>
    </xf>
    <xf numFmtId="164" fontId="28" fillId="26" borderId="17" xfId="0" applyNumberFormat="1" applyFont="1" applyFill="1" applyBorder="1" applyAlignment="1">
      <alignment horizontal="center"/>
    </xf>
    <xf numFmtId="0" fontId="36" fillId="24" borderId="11" xfId="37" applyFont="1" applyFill="1" applyBorder="1" applyAlignment="1">
      <alignment horizontal="center" vertical="center"/>
    </xf>
    <xf numFmtId="0" fontId="31" fillId="24" borderId="12" xfId="37" applyFont="1" applyFill="1" applyBorder="1" applyAlignment="1"/>
    <xf numFmtId="0" fontId="36" fillId="24" borderId="12" xfId="37" applyFont="1" applyFill="1" applyBorder="1" applyAlignment="1">
      <alignment horizontal="center" vertical="center" wrapText="1"/>
    </xf>
    <xf numFmtId="0" fontId="34" fillId="0" borderId="17" xfId="37" applyFont="1" applyFill="1" applyBorder="1" applyAlignment="1">
      <alignment horizontal="left" wrapText="1"/>
    </xf>
    <xf numFmtId="164" fontId="24" fillId="0" borderId="17" xfId="37" applyNumberFormat="1" applyFont="1" applyFill="1" applyBorder="1" applyAlignment="1">
      <alignment horizontal="center"/>
    </xf>
    <xf numFmtId="0" fontId="36" fillId="24" borderId="11" xfId="37" applyFont="1" applyFill="1" applyBorder="1" applyAlignment="1">
      <alignment vertical="center" wrapText="1"/>
    </xf>
    <xf numFmtId="0" fontId="20" fillId="24" borderId="12" xfId="37" applyFont="1" applyFill="1" applyBorder="1" applyAlignment="1">
      <alignment horizontal="center"/>
    </xf>
    <xf numFmtId="4" fontId="0" fillId="0" borderId="0" xfId="0" applyNumberFormat="1"/>
    <xf numFmtId="166" fontId="0" fillId="0" borderId="0" xfId="0" applyNumberFormat="1"/>
    <xf numFmtId="167" fontId="27" fillId="0" borderId="0" xfId="0" applyNumberFormat="1" applyFont="1"/>
    <xf numFmtId="14" fontId="20" fillId="24" borderId="10" xfId="37" applyNumberFormat="1" applyFont="1" applyFill="1" applyBorder="1" applyAlignment="1">
      <alignment horizontal="center" vertical="center" wrapText="1"/>
    </xf>
    <xf numFmtId="14" fontId="20" fillId="24" borderId="12" xfId="37" applyNumberFormat="1" applyFont="1" applyFill="1" applyBorder="1" applyAlignment="1">
      <alignment horizontal="center"/>
    </xf>
    <xf numFmtId="0" fontId="30" fillId="27" borderId="14" xfId="37" applyFont="1" applyFill="1" applyBorder="1" applyAlignment="1">
      <alignment horizontal="center" vertical="center"/>
    </xf>
    <xf numFmtId="0" fontId="33" fillId="27" borderId="10" xfId="37" applyFont="1" applyFill="1" applyBorder="1" applyAlignment="1">
      <alignment horizontal="left" wrapText="1"/>
    </xf>
    <xf numFmtId="166" fontId="21" fillId="27" borderId="10" xfId="37" applyNumberFormat="1" applyFont="1" applyFill="1" applyBorder="1" applyAlignment="1">
      <alignment horizontal="right"/>
    </xf>
    <xf numFmtId="164" fontId="23" fillId="27" borderId="10" xfId="37" applyNumberFormat="1" applyFont="1" applyFill="1" applyBorder="1" applyAlignment="1">
      <alignment horizontal="center"/>
    </xf>
    <xf numFmtId="0" fontId="7" fillId="0" borderId="0" xfId="37" applyFill="1" applyBorder="1" applyAlignment="1"/>
    <xf numFmtId="0" fontId="7" fillId="0" borderId="0" xfId="37" applyFill="1" applyBorder="1"/>
    <xf numFmtId="0" fontId="7" fillId="0" borderId="0" xfId="37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164" fontId="37" fillId="0" borderId="0" xfId="37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28" fillId="26" borderId="13" xfId="37" applyNumberFormat="1" applyFont="1" applyFill="1" applyBorder="1" applyAlignment="1">
      <alignment horizontal="center" vertical="center"/>
    </xf>
    <xf numFmtId="164" fontId="28" fillId="26" borderId="17" xfId="37" applyNumberFormat="1" applyFont="1" applyFill="1" applyBorder="1" applyAlignment="1">
      <alignment horizontal="center" vertical="center"/>
    </xf>
    <xf numFmtId="164" fontId="28" fillId="26" borderId="20" xfId="37" applyNumberFormat="1" applyFont="1" applyFill="1" applyBorder="1" applyAlignment="1">
      <alignment horizontal="center" vertical="center"/>
    </xf>
    <xf numFmtId="166" fontId="38" fillId="27" borderId="0" xfId="0" applyNumberFormat="1" applyFont="1" applyFill="1" applyBorder="1"/>
    <xf numFmtId="164" fontId="24" fillId="28" borderId="20" xfId="37" applyNumberFormat="1" applyFont="1" applyFill="1" applyBorder="1" applyAlignment="1">
      <alignment horizontal="center" vertical="center"/>
    </xf>
    <xf numFmtId="0" fontId="1" fillId="0" borderId="0" xfId="0" applyFont="1" applyBorder="1"/>
    <xf numFmtId="167" fontId="1" fillId="0" borderId="0" xfId="0" applyNumberFormat="1" applyFont="1"/>
    <xf numFmtId="0" fontId="29" fillId="25" borderId="11" xfId="0" applyFont="1" applyFill="1" applyBorder="1" applyAlignment="1">
      <alignment horizontal="center" vertical="center"/>
    </xf>
    <xf numFmtId="0" fontId="29" fillId="25" borderId="12" xfId="0" applyFont="1" applyFill="1" applyBorder="1" applyAlignment="1">
      <alignment horizontal="center" vertical="center"/>
    </xf>
    <xf numFmtId="0" fontId="29" fillId="25" borderId="13" xfId="0" applyFont="1" applyFill="1" applyBorder="1" applyAlignment="1">
      <alignment horizontal="center" vertical="center"/>
    </xf>
    <xf numFmtId="0" fontId="29" fillId="25" borderId="14" xfId="0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/>
    </xf>
    <xf numFmtId="0" fontId="29" fillId="25" borderId="15" xfId="0" applyFont="1" applyFill="1" applyBorder="1" applyAlignment="1">
      <alignment horizontal="center" vertical="center"/>
    </xf>
  </cellXfs>
  <cellStyles count="43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7" builtinId="31" customBuiltin="1"/>
    <cellStyle name="40% - Isticanje2" xfId="8" builtinId="35" customBuiltin="1"/>
    <cellStyle name="40% - Isticanje3" xfId="9" builtinId="39" customBuiltin="1"/>
    <cellStyle name="40% - Isticanje4" xfId="10" builtinId="43" customBuiltin="1"/>
    <cellStyle name="40% - Isticanje5" xfId="11" builtinId="47" customBuiltin="1"/>
    <cellStyle name="40% - Isticanje6" xfId="12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Bilješka" xfId="38" builtinId="10" customBuiltin="1"/>
    <cellStyle name="Dobro" xfId="29" builtinId="26" customBuiltin="1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Izlaz" xfId="39" builtinId="21" customBuiltin="1"/>
    <cellStyle name="Izračun" xfId="26" builtinId="22" customBuiltin="1"/>
    <cellStyle name="Loše" xfId="25" builtinId="27" customBuiltin="1"/>
    <cellStyle name="Naslov" xfId="40" builtinId="15" customBuiltin="1"/>
    <cellStyle name="Naslov 1" xfId="30" builtinId="16" customBuiltin="1"/>
    <cellStyle name="Naslov 2" xfId="31" builtinId="17" customBuiltin="1"/>
    <cellStyle name="Naslov 3" xfId="32" builtinId="18" customBuiltin="1"/>
    <cellStyle name="Naslov 4" xfId="33" builtinId="19" customBuiltin="1"/>
    <cellStyle name="Neutralno" xfId="36" builtinId="28" customBuiltin="1"/>
    <cellStyle name="Normal_Sheet1" xfId="37" xr:uid="{00000000-0005-0000-0000-000025000000}"/>
    <cellStyle name="Normalno" xfId="0" builtinId="0"/>
    <cellStyle name="Povezana ćelija" xfId="35" builtinId="24" customBuiltin="1"/>
    <cellStyle name="Provjera ćelije" xfId="27" builtinId="23" customBuiltin="1"/>
    <cellStyle name="Tekst objašnjenja" xfId="28" builtinId="53" customBuiltin="1"/>
    <cellStyle name="Tekst upozorenja" xfId="42" builtinId="11" customBuiltin="1"/>
    <cellStyle name="Ukupni zbroj" xfId="41" builtinId="25" customBuiltin="1"/>
    <cellStyle name="Unos" xfId="34" builtinId="2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Grek" typeface="Calibri"/>
        <a:font script="Cyrl" typeface="Calibri"/>
        <a:font script="Jpan" typeface="HGｺﾞｼｯｸM"/>
        <a:font script="Hang" typeface="바탕"/>
        <a:font script="Hans" typeface="幼圆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Grek" typeface="Cambria"/>
        <a:font script="Cyrl" typeface="Cambria"/>
        <a:font script="Jpan" typeface="HG創英ﾌﾟﾚｾﾞﾝｽEB"/>
        <a:font script="Hang" typeface="맑은 고딕"/>
        <a:font script="Hans" typeface="宋体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Equity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30000"/>
                <a:satMod val="300000"/>
              </a:schemeClr>
              <a:schemeClr val="phClr">
                <a:tint val="40000"/>
                <a:satMod val="200000"/>
              </a:schemeClr>
            </a:duotone>
          </a:blip>
          <a:tile tx="0" ty="0" sx="70000" sy="70000" flip="none" algn="ctr"/>
        </a:blipFill>
        <a:blipFill>
          <a:blip xmlns:r="http://schemas.openxmlformats.org/officeDocument/2006/relationships" r:embed="rId1">
            <a:duotone>
              <a:schemeClr val="phClr">
                <a:shade val="22000"/>
                <a:satMod val="160000"/>
              </a:schemeClr>
              <a:schemeClr val="phClr">
                <a:shade val="45000"/>
                <a:satMod val="100000"/>
              </a:schemeClr>
            </a:duotone>
          </a:blip>
          <a:tile tx="0" ty="0" sx="65000" sy="65000" flip="none" algn="ctr"/>
        </a:blipFill>
      </a:fillStyleLst>
      <a:lnStyleLst>
        <a:ln w="9525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55000" sy="5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3"/>
  <sheetViews>
    <sheetView tabSelected="1" topLeftCell="A49" workbookViewId="0">
      <selection activeCell="E73" sqref="E73"/>
    </sheetView>
  </sheetViews>
  <sheetFormatPr defaultRowHeight="15" x14ac:dyDescent="0.35"/>
  <cols>
    <col min="1" max="1" width="6.109375" style="13" customWidth="1"/>
    <col min="2" max="2" width="44.88671875" customWidth="1"/>
    <col min="3" max="5" width="14.6640625" style="4" customWidth="1"/>
    <col min="6" max="6" width="11.109375" style="8" customWidth="1"/>
    <col min="7" max="7" width="9.44140625" style="31" bestFit="1" customWidth="1"/>
    <col min="8" max="8" width="10.109375" bestFit="1" customWidth="1"/>
    <col min="9" max="9" width="11.6640625" bestFit="1" customWidth="1"/>
    <col min="10" max="10" width="12" bestFit="1" customWidth="1"/>
    <col min="11" max="11" width="11.109375" bestFit="1" customWidth="1"/>
    <col min="14" max="14" width="11.5546875" bestFit="1" customWidth="1"/>
  </cols>
  <sheetData>
    <row r="1" spans="1:11" ht="15" customHeight="1" x14ac:dyDescent="0.25">
      <c r="A1" s="91" t="s">
        <v>114</v>
      </c>
      <c r="B1" s="92"/>
      <c r="C1" s="92"/>
      <c r="D1" s="92"/>
      <c r="E1" s="92"/>
      <c r="F1" s="92"/>
      <c r="G1" s="93"/>
    </row>
    <row r="2" spans="1:11" ht="15" customHeight="1" x14ac:dyDescent="0.25">
      <c r="A2" s="94"/>
      <c r="B2" s="95"/>
      <c r="C2" s="95"/>
      <c r="D2" s="95"/>
      <c r="E2" s="95"/>
      <c r="F2" s="95"/>
      <c r="G2" s="96"/>
    </row>
    <row r="3" spans="1:11" ht="15" customHeight="1" x14ac:dyDescent="0.25">
      <c r="A3" s="46"/>
      <c r="B3" s="20" t="s">
        <v>30</v>
      </c>
      <c r="C3" s="20" t="s">
        <v>108</v>
      </c>
      <c r="D3" s="72" t="s">
        <v>113</v>
      </c>
      <c r="E3" s="72" t="s">
        <v>111</v>
      </c>
      <c r="F3" s="20" t="s">
        <v>31</v>
      </c>
      <c r="G3" s="47" t="s">
        <v>110</v>
      </c>
    </row>
    <row r="4" spans="1:11" s="16" customFormat="1" ht="20.100000000000001" customHeight="1" x14ac:dyDescent="0.25">
      <c r="A4" s="48">
        <v>1</v>
      </c>
      <c r="B4" s="40" t="s">
        <v>61</v>
      </c>
      <c r="C4" s="28">
        <f>(C5+C6)</f>
        <v>1580000</v>
      </c>
      <c r="D4" s="28">
        <f>SUM(D5:D6)</f>
        <v>1659584.08</v>
      </c>
      <c r="E4" s="28">
        <f>SUM(E5:E6)</f>
        <v>1720070.8900000001</v>
      </c>
      <c r="F4" s="32">
        <f>(E4/E13*100)</f>
        <v>89.587025520833336</v>
      </c>
      <c r="G4" s="49">
        <f>(E4/C4*100)</f>
        <v>108.86524620253167</v>
      </c>
    </row>
    <row r="5" spans="1:11" ht="15" customHeight="1" x14ac:dyDescent="0.3">
      <c r="A5" s="50" t="s">
        <v>2</v>
      </c>
      <c r="B5" s="41" t="s">
        <v>62</v>
      </c>
      <c r="C5" s="29">
        <v>1400000</v>
      </c>
      <c r="D5" s="29">
        <v>1390268.03</v>
      </c>
      <c r="E5" s="29">
        <v>1450000</v>
      </c>
      <c r="F5" s="33">
        <f>(E5/E13*100)</f>
        <v>75.520833333333343</v>
      </c>
      <c r="G5" s="51">
        <f t="shared" ref="G5:G13" si="0">(E5/C5*100)</f>
        <v>103.57142857142858</v>
      </c>
      <c r="I5" s="11"/>
    </row>
    <row r="6" spans="1:11" ht="15" customHeight="1" x14ac:dyDescent="0.3">
      <c r="A6" s="50" t="s">
        <v>8</v>
      </c>
      <c r="B6" s="41" t="s">
        <v>63</v>
      </c>
      <c r="C6" s="29">
        <v>180000</v>
      </c>
      <c r="D6" s="29">
        <v>269316.05</v>
      </c>
      <c r="E6" s="29">
        <v>270070.89</v>
      </c>
      <c r="F6" s="33">
        <f>(E6/E13*100)</f>
        <v>14.0661921875</v>
      </c>
      <c r="G6" s="51">
        <f t="shared" si="0"/>
        <v>150.03938333333332</v>
      </c>
      <c r="I6" s="5"/>
    </row>
    <row r="7" spans="1:11" ht="20.100000000000001" customHeight="1" x14ac:dyDescent="0.25">
      <c r="A7" s="48">
        <v>2</v>
      </c>
      <c r="B7" s="42" t="s">
        <v>104</v>
      </c>
      <c r="C7" s="28">
        <v>0</v>
      </c>
      <c r="D7" s="28">
        <v>0</v>
      </c>
      <c r="E7" s="28">
        <v>0</v>
      </c>
      <c r="F7" s="32">
        <f t="shared" ref="F7:F10" si="1">(E7/E16*100)</f>
        <v>0</v>
      </c>
      <c r="G7" s="49">
        <v>0</v>
      </c>
      <c r="H7" s="5"/>
    </row>
    <row r="8" spans="1:11" ht="20.100000000000001" customHeight="1" x14ac:dyDescent="0.25">
      <c r="A8" s="48">
        <v>3</v>
      </c>
      <c r="B8" s="42" t="s">
        <v>64</v>
      </c>
      <c r="C8" s="28">
        <v>60000</v>
      </c>
      <c r="D8" s="28">
        <v>47000</v>
      </c>
      <c r="E8" s="28">
        <v>48000</v>
      </c>
      <c r="F8" s="32">
        <f>(E8/E13*100)</f>
        <v>2.5</v>
      </c>
      <c r="G8" s="49">
        <f t="shared" si="0"/>
        <v>80</v>
      </c>
      <c r="I8" s="11"/>
      <c r="J8" s="5"/>
    </row>
    <row r="9" spans="1:11" ht="20.100000000000001" customHeight="1" x14ac:dyDescent="0.25">
      <c r="A9" s="48">
        <v>4</v>
      </c>
      <c r="B9" s="42" t="s">
        <v>66</v>
      </c>
      <c r="C9" s="28">
        <v>50000</v>
      </c>
      <c r="D9" s="28">
        <v>0</v>
      </c>
      <c r="E9" s="28">
        <v>0</v>
      </c>
      <c r="F9" s="32">
        <f>(E9/E13*100)</f>
        <v>0</v>
      </c>
      <c r="G9" s="49">
        <f t="shared" si="0"/>
        <v>0</v>
      </c>
      <c r="I9" s="11"/>
      <c r="J9" s="11"/>
    </row>
    <row r="10" spans="1:11" ht="20.100000000000001" customHeight="1" x14ac:dyDescent="0.25">
      <c r="A10" s="48">
        <v>5</v>
      </c>
      <c r="B10" s="42" t="s">
        <v>67</v>
      </c>
      <c r="C10" s="28">
        <v>0</v>
      </c>
      <c r="D10" s="28">
        <v>0</v>
      </c>
      <c r="E10" s="28">
        <v>0</v>
      </c>
      <c r="F10" s="32">
        <f t="shared" si="1"/>
        <v>0</v>
      </c>
      <c r="G10" s="49">
        <v>0</v>
      </c>
      <c r="I10" s="11"/>
      <c r="K10" s="11"/>
    </row>
    <row r="11" spans="1:11" ht="20.100000000000001" customHeight="1" x14ac:dyDescent="0.25">
      <c r="A11" s="48">
        <v>6</v>
      </c>
      <c r="B11" s="42" t="s">
        <v>68</v>
      </c>
      <c r="C11" s="28">
        <v>300000</v>
      </c>
      <c r="D11" s="28">
        <v>146788.42000000001</v>
      </c>
      <c r="E11" s="28">
        <v>146788.42000000001</v>
      </c>
      <c r="F11" s="32">
        <f>(E11/E13*100)</f>
        <v>7.6452302083333343</v>
      </c>
      <c r="G11" s="49">
        <f t="shared" si="0"/>
        <v>48.929473333333341</v>
      </c>
      <c r="I11" s="11"/>
      <c r="K11" s="11"/>
    </row>
    <row r="12" spans="1:11" ht="20.100000000000001" customHeight="1" x14ac:dyDescent="0.25">
      <c r="A12" s="48">
        <v>7</v>
      </c>
      <c r="B12" s="42" t="s">
        <v>65</v>
      </c>
      <c r="C12" s="28">
        <v>10000</v>
      </c>
      <c r="D12" s="28">
        <v>5140.6899999999996</v>
      </c>
      <c r="E12" s="28">
        <v>5140.6899999999996</v>
      </c>
      <c r="F12" s="32">
        <f>(E12/E13*100)</f>
        <v>0.26774427083333335</v>
      </c>
      <c r="G12" s="49">
        <f t="shared" si="0"/>
        <v>51.4069</v>
      </c>
      <c r="I12" s="5"/>
    </row>
    <row r="13" spans="1:11" ht="15" customHeight="1" thickBot="1" x14ac:dyDescent="0.4">
      <c r="A13" s="58"/>
      <c r="B13" s="59" t="s">
        <v>9</v>
      </c>
      <c r="C13" s="30">
        <f>(C4+C7+C8+C9+C10+C11+C12)</f>
        <v>2000000</v>
      </c>
      <c r="D13" s="30">
        <f>SUM(D4+D7+D8+D9+D10+D11+D12)</f>
        <v>1858513.19</v>
      </c>
      <c r="E13" s="30">
        <f>SUM(E4+E7+E8+E9+E10+E11+E12)</f>
        <v>1920000</v>
      </c>
      <c r="F13" s="85">
        <f>SUM(F4+F7+F8+F9+F10+F11+F12)</f>
        <v>100</v>
      </c>
      <c r="G13" s="86">
        <f t="shared" si="0"/>
        <v>96</v>
      </c>
      <c r="I13" s="69"/>
      <c r="J13" s="21"/>
      <c r="K13" s="11"/>
    </row>
    <row r="14" spans="1:11" ht="6" customHeight="1" thickBot="1" x14ac:dyDescent="0.4">
      <c r="A14" s="52"/>
      <c r="B14" s="1"/>
      <c r="C14" s="3"/>
      <c r="D14" s="3"/>
      <c r="E14" s="3"/>
      <c r="F14" s="9"/>
      <c r="G14" s="53"/>
      <c r="I14" s="11"/>
      <c r="J14" s="11"/>
    </row>
    <row r="15" spans="1:11" ht="15" customHeight="1" x14ac:dyDescent="0.35">
      <c r="A15" s="67"/>
      <c r="B15" s="64" t="s">
        <v>29</v>
      </c>
      <c r="C15" s="68" t="s">
        <v>108</v>
      </c>
      <c r="D15" s="73" t="s">
        <v>113</v>
      </c>
      <c r="E15" s="73" t="s">
        <v>111</v>
      </c>
      <c r="F15" s="6" t="s">
        <v>31</v>
      </c>
      <c r="G15" s="7" t="s">
        <v>110</v>
      </c>
    </row>
    <row r="16" spans="1:11" ht="19.5" customHeight="1" x14ac:dyDescent="0.25">
      <c r="A16" s="54">
        <v>1</v>
      </c>
      <c r="B16" s="43" t="s">
        <v>69</v>
      </c>
      <c r="C16" s="22">
        <f>(C17+C18+C19)</f>
        <v>7500</v>
      </c>
      <c r="D16" s="22">
        <f>SUM(D17:D19)</f>
        <v>5073.75</v>
      </c>
      <c r="E16" s="22">
        <f>SUM(E17:E19)</f>
        <v>5100</v>
      </c>
      <c r="F16" s="34">
        <f>(E16/E46*100)</f>
        <v>0.28333333333333333</v>
      </c>
      <c r="G16" s="55">
        <f>(E16/C16*100)</f>
        <v>68</v>
      </c>
    </row>
    <row r="17" spans="1:10" ht="15" customHeight="1" x14ac:dyDescent="0.35">
      <c r="A17" s="56" t="s">
        <v>2</v>
      </c>
      <c r="B17" s="44" t="s">
        <v>106</v>
      </c>
      <c r="C17" s="23">
        <v>0</v>
      </c>
      <c r="D17" s="23">
        <v>0</v>
      </c>
      <c r="E17" s="23">
        <v>0</v>
      </c>
      <c r="F17" s="33">
        <v>0</v>
      </c>
      <c r="G17" s="51">
        <v>0</v>
      </c>
    </row>
    <row r="18" spans="1:10" ht="15" customHeight="1" x14ac:dyDescent="0.35">
      <c r="A18" s="56" t="s">
        <v>8</v>
      </c>
      <c r="B18" s="44" t="s">
        <v>84</v>
      </c>
      <c r="C18" s="23">
        <v>0</v>
      </c>
      <c r="D18" s="23">
        <v>0</v>
      </c>
      <c r="E18" s="23">
        <v>0</v>
      </c>
      <c r="F18" s="33">
        <v>0</v>
      </c>
      <c r="G18" s="51">
        <v>0</v>
      </c>
    </row>
    <row r="19" spans="1:10" ht="15" customHeight="1" x14ac:dyDescent="0.35">
      <c r="A19" s="56" t="s">
        <v>27</v>
      </c>
      <c r="B19" s="44" t="s">
        <v>85</v>
      </c>
      <c r="C19" s="23">
        <v>7500</v>
      </c>
      <c r="D19" s="23">
        <v>5073.75</v>
      </c>
      <c r="E19" s="23">
        <v>5100</v>
      </c>
      <c r="F19" s="33">
        <f>(E19/C46*100)</f>
        <v>0.255</v>
      </c>
      <c r="G19" s="51">
        <f t="shared" ref="G19:G70" si="2">(E19/C19*100)</f>
        <v>68</v>
      </c>
    </row>
    <row r="20" spans="1:10" ht="19.5" customHeight="1" x14ac:dyDescent="0.25">
      <c r="A20" s="54">
        <v>2</v>
      </c>
      <c r="B20" s="43" t="s">
        <v>70</v>
      </c>
      <c r="C20" s="22">
        <f>(C21+C22+C23+C24+C25)</f>
        <v>505000</v>
      </c>
      <c r="D20" s="22">
        <f>SUM(D21:D25)</f>
        <v>395974.14</v>
      </c>
      <c r="E20" s="22">
        <f>SUM(E21:E25)</f>
        <v>398150</v>
      </c>
      <c r="F20" s="34">
        <f>(E20/E46*100)</f>
        <v>22.119444444444444</v>
      </c>
      <c r="G20" s="55">
        <f t="shared" si="2"/>
        <v>78.841584158415841</v>
      </c>
    </row>
    <row r="21" spans="1:10" ht="15" customHeight="1" x14ac:dyDescent="0.35">
      <c r="A21" s="50" t="s">
        <v>3</v>
      </c>
      <c r="B21" s="41" t="s">
        <v>107</v>
      </c>
      <c r="C21" s="24">
        <v>140000</v>
      </c>
      <c r="D21" s="24">
        <v>96912.71</v>
      </c>
      <c r="E21" s="24">
        <v>98000</v>
      </c>
      <c r="F21" s="35">
        <f>(C21/E46*100)</f>
        <v>7.7777777777777777</v>
      </c>
      <c r="G21" s="51">
        <f t="shared" si="2"/>
        <v>70</v>
      </c>
    </row>
    <row r="22" spans="1:10" ht="15" customHeight="1" x14ac:dyDescent="0.35">
      <c r="A22" s="50" t="s">
        <v>4</v>
      </c>
      <c r="B22" s="41" t="s">
        <v>86</v>
      </c>
      <c r="C22" s="24">
        <v>0</v>
      </c>
      <c r="D22" s="24">
        <v>0</v>
      </c>
      <c r="E22" s="24">
        <v>0</v>
      </c>
      <c r="F22" s="35">
        <f>(E22/E46*100)</f>
        <v>0</v>
      </c>
      <c r="G22" s="51">
        <v>0</v>
      </c>
    </row>
    <row r="23" spans="1:10" ht="15" customHeight="1" x14ac:dyDescent="0.35">
      <c r="A23" s="50" t="s">
        <v>5</v>
      </c>
      <c r="B23" s="41" t="s">
        <v>87</v>
      </c>
      <c r="C23" s="24">
        <v>350000</v>
      </c>
      <c r="D23" s="24">
        <v>287061.43</v>
      </c>
      <c r="E23" s="24">
        <v>288150</v>
      </c>
      <c r="F23" s="35">
        <f>(E23/E46*100)</f>
        <v>16.008333333333333</v>
      </c>
      <c r="G23" s="51">
        <f t="shared" si="2"/>
        <v>82.328571428571422</v>
      </c>
      <c r="H23" s="69"/>
    </row>
    <row r="24" spans="1:10" ht="15" customHeight="1" x14ac:dyDescent="0.35">
      <c r="A24" s="50" t="s">
        <v>6</v>
      </c>
      <c r="B24" s="41" t="s">
        <v>88</v>
      </c>
      <c r="C24" s="24">
        <v>0</v>
      </c>
      <c r="D24" s="24">
        <v>0</v>
      </c>
      <c r="E24" s="24">
        <v>0</v>
      </c>
      <c r="F24" s="35">
        <f>(E24/E46*100)</f>
        <v>0</v>
      </c>
      <c r="G24" s="51">
        <v>0</v>
      </c>
      <c r="H24" s="21"/>
    </row>
    <row r="25" spans="1:10" ht="15" customHeight="1" x14ac:dyDescent="0.35">
      <c r="A25" s="50" t="s">
        <v>7</v>
      </c>
      <c r="B25" s="41" t="s">
        <v>89</v>
      </c>
      <c r="C25" s="24">
        <v>15000</v>
      </c>
      <c r="D25" s="24">
        <v>12000</v>
      </c>
      <c r="E25" s="24">
        <v>12000</v>
      </c>
      <c r="F25" s="35">
        <f>(E25/E46*100)</f>
        <v>0.66666666666666674</v>
      </c>
      <c r="G25" s="51">
        <f t="shared" si="2"/>
        <v>80</v>
      </c>
      <c r="I25" s="21"/>
      <c r="J25" s="21"/>
    </row>
    <row r="26" spans="1:10" ht="20.25" customHeight="1" x14ac:dyDescent="0.25">
      <c r="A26" s="54">
        <v>3</v>
      </c>
      <c r="B26" s="43" t="s">
        <v>71</v>
      </c>
      <c r="C26" s="22">
        <f>(C27+C28+C29+C30+C31+C32)</f>
        <v>708000</v>
      </c>
      <c r="D26" s="22">
        <f>SUM(D27:D32)</f>
        <v>564408.05999999994</v>
      </c>
      <c r="E26" s="22">
        <f>SUM(E27:E32)</f>
        <v>580250</v>
      </c>
      <c r="F26" s="34">
        <f>(E26/E46*100)</f>
        <v>32.236111111111107</v>
      </c>
      <c r="G26" s="55">
        <f t="shared" si="2"/>
        <v>81.956214689265536</v>
      </c>
      <c r="I26" s="5"/>
    </row>
    <row r="27" spans="1:10" ht="15" customHeight="1" x14ac:dyDescent="0.35">
      <c r="A27" s="50" t="s">
        <v>0</v>
      </c>
      <c r="B27" s="41" t="s">
        <v>90</v>
      </c>
      <c r="C27" s="24">
        <v>85000</v>
      </c>
      <c r="D27" s="24">
        <v>84727.55</v>
      </c>
      <c r="E27" s="24">
        <v>85000</v>
      </c>
      <c r="F27" s="35">
        <f>(E27/E46)</f>
        <v>4.7222222222222221E-2</v>
      </c>
      <c r="G27" s="51">
        <f t="shared" si="2"/>
        <v>100</v>
      </c>
      <c r="I27" s="5"/>
    </row>
    <row r="28" spans="1:10" ht="15" customHeight="1" x14ac:dyDescent="0.35">
      <c r="A28" s="50" t="s">
        <v>1</v>
      </c>
      <c r="B28" s="41" t="s">
        <v>91</v>
      </c>
      <c r="C28" s="24">
        <v>150000</v>
      </c>
      <c r="D28" s="24">
        <v>96381.21</v>
      </c>
      <c r="E28" s="24">
        <v>97000</v>
      </c>
      <c r="F28" s="36">
        <f>(E28/E46*100)</f>
        <v>5.3888888888888893</v>
      </c>
      <c r="G28" s="51">
        <f t="shared" si="2"/>
        <v>64.666666666666657</v>
      </c>
      <c r="I28" s="11"/>
    </row>
    <row r="29" spans="1:10" ht="15" customHeight="1" x14ac:dyDescent="0.35">
      <c r="A29" s="50" t="s">
        <v>32</v>
      </c>
      <c r="B29" s="41" t="s">
        <v>92</v>
      </c>
      <c r="C29" s="24">
        <v>160000</v>
      </c>
      <c r="D29" s="24">
        <v>138456.84</v>
      </c>
      <c r="E29" s="24">
        <v>140000</v>
      </c>
      <c r="F29" s="36">
        <f>(E29/E46*100)</f>
        <v>7.7777777777777777</v>
      </c>
      <c r="G29" s="51">
        <f t="shared" si="2"/>
        <v>87.5</v>
      </c>
      <c r="H29" s="69"/>
      <c r="I29" s="11"/>
    </row>
    <row r="30" spans="1:10" ht="15" customHeight="1" x14ac:dyDescent="0.35">
      <c r="A30" s="50" t="s">
        <v>33</v>
      </c>
      <c r="B30" s="41" t="s">
        <v>93</v>
      </c>
      <c r="C30" s="24">
        <v>20000</v>
      </c>
      <c r="D30" s="24">
        <v>9789.73</v>
      </c>
      <c r="E30" s="24">
        <v>10000</v>
      </c>
      <c r="F30" s="36">
        <f>(E30/E46*100)</f>
        <v>0.55555555555555558</v>
      </c>
      <c r="G30" s="51">
        <f t="shared" si="2"/>
        <v>50</v>
      </c>
      <c r="I30" s="11"/>
    </row>
    <row r="31" spans="1:10" ht="15" customHeight="1" x14ac:dyDescent="0.35">
      <c r="A31" s="50" t="s">
        <v>77</v>
      </c>
      <c r="B31" s="41" t="s">
        <v>94</v>
      </c>
      <c r="C31" s="24">
        <v>30000</v>
      </c>
      <c r="D31" s="24">
        <v>27559.21</v>
      </c>
      <c r="E31" s="24">
        <v>28000</v>
      </c>
      <c r="F31" s="35">
        <f>(E31/E46*100)</f>
        <v>1.5555555555555556</v>
      </c>
      <c r="G31" s="51">
        <f t="shared" si="2"/>
        <v>93.333333333333329</v>
      </c>
    </row>
    <row r="32" spans="1:10" ht="15" customHeight="1" x14ac:dyDescent="0.35">
      <c r="A32" s="50" t="s">
        <v>78</v>
      </c>
      <c r="B32" s="41" t="s">
        <v>105</v>
      </c>
      <c r="C32" s="24">
        <v>263000</v>
      </c>
      <c r="D32" s="24">
        <v>207493.52</v>
      </c>
      <c r="E32" s="24">
        <v>220250</v>
      </c>
      <c r="F32" s="36">
        <f>(E32/E46)</f>
        <v>0.12236111111111111</v>
      </c>
      <c r="G32" s="51">
        <f t="shared" si="2"/>
        <v>83.745247148288968</v>
      </c>
      <c r="I32" s="69"/>
    </row>
    <row r="33" spans="1:11" ht="19.5" customHeight="1" x14ac:dyDescent="0.25">
      <c r="A33" s="54">
        <v>4</v>
      </c>
      <c r="B33" s="43" t="s">
        <v>72</v>
      </c>
      <c r="C33" s="22">
        <f>(C34+C35+C36)</f>
        <v>260000</v>
      </c>
      <c r="D33" s="22">
        <f>SUM(D34:D36)</f>
        <v>222966.39999999999</v>
      </c>
      <c r="E33" s="22">
        <f>SUM(E34:E36)</f>
        <v>225000</v>
      </c>
      <c r="F33" s="34">
        <f>(E33/E46*100)</f>
        <v>12.5</v>
      </c>
      <c r="G33" s="55">
        <f t="shared" si="2"/>
        <v>86.538461538461547</v>
      </c>
    </row>
    <row r="34" spans="1:11" ht="15" customHeight="1" x14ac:dyDescent="0.35">
      <c r="A34" s="57" t="s">
        <v>40</v>
      </c>
      <c r="B34" s="45" t="s">
        <v>95</v>
      </c>
      <c r="C34" s="24">
        <v>30000</v>
      </c>
      <c r="D34" s="24">
        <v>24262.5</v>
      </c>
      <c r="E34" s="24">
        <v>25000</v>
      </c>
      <c r="F34" s="37">
        <f>(E34/E46*100)</f>
        <v>1.3888888888888888</v>
      </c>
      <c r="G34" s="51">
        <f t="shared" si="2"/>
        <v>83.333333333333343</v>
      </c>
    </row>
    <row r="35" spans="1:11" ht="15" customHeight="1" x14ac:dyDescent="0.35">
      <c r="A35" s="57" t="s">
        <v>79</v>
      </c>
      <c r="B35" s="45" t="s">
        <v>96</v>
      </c>
      <c r="C35" s="24">
        <v>50000</v>
      </c>
      <c r="D35" s="24">
        <v>34375</v>
      </c>
      <c r="E35" s="24">
        <v>35000</v>
      </c>
      <c r="F35" s="37">
        <f>(E35/E46*100)</f>
        <v>1.9444444444444444</v>
      </c>
      <c r="G35" s="51">
        <f t="shared" si="2"/>
        <v>70</v>
      </c>
      <c r="H35" s="69"/>
    </row>
    <row r="36" spans="1:11" ht="15" customHeight="1" x14ac:dyDescent="0.35">
      <c r="A36" s="57" t="s">
        <v>80</v>
      </c>
      <c r="B36" s="45" t="s">
        <v>97</v>
      </c>
      <c r="C36" s="24">
        <v>180000</v>
      </c>
      <c r="D36" s="24">
        <v>164328.9</v>
      </c>
      <c r="E36" s="24">
        <v>165000</v>
      </c>
      <c r="F36" s="37">
        <f>(E36/E46*100)</f>
        <v>9.1666666666666661</v>
      </c>
      <c r="G36" s="51">
        <f t="shared" si="2"/>
        <v>91.666666666666657</v>
      </c>
      <c r="H36" s="69"/>
    </row>
    <row r="37" spans="1:11" ht="19.5" customHeight="1" x14ac:dyDescent="0.25">
      <c r="A37" s="54">
        <v>5</v>
      </c>
      <c r="B37" s="43" t="s">
        <v>73</v>
      </c>
      <c r="C37" s="22">
        <v>0</v>
      </c>
      <c r="D37" s="22">
        <v>0</v>
      </c>
      <c r="E37" s="22">
        <v>2500</v>
      </c>
      <c r="F37" s="34">
        <f>(E37/E46*100)</f>
        <v>0.1388888888888889</v>
      </c>
      <c r="G37" s="55">
        <v>2500</v>
      </c>
    </row>
    <row r="38" spans="1:11" ht="15" customHeight="1" x14ac:dyDescent="0.35">
      <c r="A38" s="50" t="s">
        <v>34</v>
      </c>
      <c r="B38" s="41" t="s">
        <v>98</v>
      </c>
      <c r="C38" s="24">
        <v>0</v>
      </c>
      <c r="D38" s="24">
        <v>0</v>
      </c>
      <c r="E38" s="24">
        <v>0</v>
      </c>
      <c r="F38" s="35">
        <v>0</v>
      </c>
      <c r="G38" s="51">
        <v>0</v>
      </c>
    </row>
    <row r="39" spans="1:11" ht="15" customHeight="1" x14ac:dyDescent="0.35">
      <c r="A39" s="50" t="s">
        <v>35</v>
      </c>
      <c r="B39" s="41" t="s">
        <v>99</v>
      </c>
      <c r="C39" s="24">
        <v>0</v>
      </c>
      <c r="D39" s="24">
        <v>2500</v>
      </c>
      <c r="E39" s="24">
        <v>2500</v>
      </c>
      <c r="F39" s="36">
        <f>(E39/E46*100)</f>
        <v>0.1388888888888889</v>
      </c>
      <c r="G39" s="51">
        <v>2500</v>
      </c>
    </row>
    <row r="40" spans="1:11" ht="19.5" customHeight="1" x14ac:dyDescent="0.25">
      <c r="A40" s="54">
        <v>6</v>
      </c>
      <c r="B40" s="43" t="s">
        <v>74</v>
      </c>
      <c r="C40" s="22">
        <f>(C41+C42+C43)</f>
        <v>419500</v>
      </c>
      <c r="D40" s="22">
        <f>SUM(D41:D43)</f>
        <v>516844.25</v>
      </c>
      <c r="E40" s="22">
        <f>SUM(E41:E43)</f>
        <v>519000</v>
      </c>
      <c r="F40" s="38">
        <f>(E40/E46*100)</f>
        <v>28.833333333333332</v>
      </c>
      <c r="G40" s="55">
        <f t="shared" si="2"/>
        <v>123.7187127532777</v>
      </c>
    </row>
    <row r="41" spans="1:11" ht="15" customHeight="1" x14ac:dyDescent="0.35">
      <c r="A41" s="50" t="s">
        <v>81</v>
      </c>
      <c r="B41" s="41" t="s">
        <v>103</v>
      </c>
      <c r="C41" s="24">
        <v>300000</v>
      </c>
      <c r="D41" s="24">
        <v>309875.94</v>
      </c>
      <c r="E41" s="24">
        <v>312000</v>
      </c>
      <c r="F41" s="36">
        <f>(E41/E46*100)</f>
        <v>17.333333333333336</v>
      </c>
      <c r="G41" s="51">
        <f t="shared" si="2"/>
        <v>104</v>
      </c>
    </row>
    <row r="42" spans="1:11" ht="15" customHeight="1" x14ac:dyDescent="0.35">
      <c r="A42" s="50" t="s">
        <v>82</v>
      </c>
      <c r="B42" s="41" t="s">
        <v>100</v>
      </c>
      <c r="C42" s="24">
        <v>117500</v>
      </c>
      <c r="D42" s="24">
        <v>204968.31</v>
      </c>
      <c r="E42" s="24">
        <v>205000</v>
      </c>
      <c r="F42" s="36">
        <f>(E42/E46*100)</f>
        <v>11.388888888888889</v>
      </c>
      <c r="G42" s="51">
        <f t="shared" si="2"/>
        <v>174.468085106383</v>
      </c>
      <c r="I42" s="11"/>
    </row>
    <row r="43" spans="1:11" ht="15" customHeight="1" x14ac:dyDescent="0.35">
      <c r="A43" s="50" t="s">
        <v>83</v>
      </c>
      <c r="B43" s="41" t="s">
        <v>101</v>
      </c>
      <c r="C43" s="24">
        <v>2000</v>
      </c>
      <c r="D43" s="24">
        <v>2000</v>
      </c>
      <c r="E43" s="24">
        <v>2000</v>
      </c>
      <c r="F43" s="36">
        <f>(E43/E46*100)</f>
        <v>0.1111111111111111</v>
      </c>
      <c r="G43" s="51">
        <f t="shared" si="2"/>
        <v>100</v>
      </c>
      <c r="K43" s="11"/>
    </row>
    <row r="44" spans="1:11" ht="19.5" customHeight="1" x14ac:dyDescent="0.25">
      <c r="A44" s="54">
        <v>7</v>
      </c>
      <c r="B44" s="43" t="s">
        <v>75</v>
      </c>
      <c r="C44" s="22">
        <f>(0.05*C13)</f>
        <v>100000</v>
      </c>
      <c r="D44" s="22">
        <v>69333.33</v>
      </c>
      <c r="E44" s="22">
        <v>70000</v>
      </c>
      <c r="F44" s="38">
        <f>(E44/E46*100)</f>
        <v>3.8888888888888888</v>
      </c>
      <c r="G44" s="55">
        <f t="shared" si="2"/>
        <v>70</v>
      </c>
      <c r="I44" s="11"/>
    </row>
    <row r="45" spans="1:11" ht="19.5" customHeight="1" x14ac:dyDescent="0.25">
      <c r="A45" s="54">
        <v>8</v>
      </c>
      <c r="B45" s="43" t="s">
        <v>76</v>
      </c>
      <c r="C45" s="22">
        <v>0</v>
      </c>
      <c r="D45" s="22">
        <v>0</v>
      </c>
      <c r="E45" s="22">
        <v>0</v>
      </c>
      <c r="F45" s="38">
        <f>(E45/E46*100)</f>
        <v>0</v>
      </c>
      <c r="G45" s="55">
        <v>0</v>
      </c>
      <c r="I45" s="11"/>
    </row>
    <row r="46" spans="1:11" ht="15" customHeight="1" thickBot="1" x14ac:dyDescent="0.4">
      <c r="A46" s="58"/>
      <c r="B46" s="59" t="s">
        <v>10</v>
      </c>
      <c r="C46" s="60">
        <f>(C16+C20+C26+C33+C37+C40+C44+C45)</f>
        <v>2000000</v>
      </c>
      <c r="D46" s="60">
        <f>SUM(D16+D20+D26+D33+D37+D40+D44+D45)</f>
        <v>1774599.93</v>
      </c>
      <c r="E46" s="60">
        <f>SUM(E16+E20+E26+E33+E37+E40+E44+E45)</f>
        <v>1800000</v>
      </c>
      <c r="F46" s="61">
        <v>100</v>
      </c>
      <c r="G46" s="86">
        <f>(E46/C46*100)</f>
        <v>90</v>
      </c>
      <c r="J46" s="69"/>
    </row>
    <row r="47" spans="1:11" ht="15" customHeight="1" x14ac:dyDescent="0.35">
      <c r="A47" s="78"/>
      <c r="B47" s="79"/>
      <c r="C47" s="80"/>
      <c r="D47" s="80"/>
      <c r="E47" s="80"/>
      <c r="F47" s="81"/>
      <c r="G47" s="82"/>
      <c r="H47" s="83"/>
    </row>
    <row r="48" spans="1:11" ht="15" customHeight="1" thickBot="1" x14ac:dyDescent="0.4">
      <c r="A48" s="78"/>
      <c r="B48" s="79"/>
      <c r="C48" s="80"/>
      <c r="D48" s="80"/>
      <c r="E48" s="80"/>
      <c r="F48" s="81"/>
      <c r="G48" s="82"/>
      <c r="H48" s="83"/>
    </row>
    <row r="49" spans="1:14" ht="15" customHeight="1" x14ac:dyDescent="0.35">
      <c r="A49" s="62" t="s">
        <v>78</v>
      </c>
      <c r="B49" s="63" t="s">
        <v>102</v>
      </c>
      <c r="C49" s="25">
        <f>(C50+C56+C65+C68)</f>
        <v>263900</v>
      </c>
      <c r="D49" s="25" t="s">
        <v>112</v>
      </c>
      <c r="E49" s="25" t="s">
        <v>111</v>
      </c>
      <c r="F49" s="6" t="s">
        <v>31</v>
      </c>
      <c r="G49" s="84" t="s">
        <v>110</v>
      </c>
    </row>
    <row r="50" spans="1:14" ht="15" customHeight="1" x14ac:dyDescent="0.35">
      <c r="A50" s="74" t="s">
        <v>36</v>
      </c>
      <c r="B50" s="75" t="s">
        <v>41</v>
      </c>
      <c r="C50" s="76">
        <f>(C51+C52+C53+C54+C55)</f>
        <v>34000</v>
      </c>
      <c r="D50" s="76">
        <f>SUM(D51:D55)</f>
        <v>34949.14</v>
      </c>
      <c r="E50" s="76">
        <f>SUM(E51:E55)</f>
        <v>36650</v>
      </c>
      <c r="F50" s="77">
        <f>(C50/C49*100)</f>
        <v>12.883668056081849</v>
      </c>
      <c r="G50" s="55">
        <f t="shared" si="2"/>
        <v>107.79411764705881</v>
      </c>
    </row>
    <row r="51" spans="1:14" ht="15" customHeight="1" x14ac:dyDescent="0.35">
      <c r="A51" s="17" t="s">
        <v>44</v>
      </c>
      <c r="B51" s="41" t="s">
        <v>11</v>
      </c>
      <c r="C51" s="26">
        <v>7500</v>
      </c>
      <c r="D51" s="26">
        <v>9308.27</v>
      </c>
      <c r="E51" s="26">
        <v>10400</v>
      </c>
      <c r="F51" s="35">
        <f>(C51/C50*100)</f>
        <v>22.058823529411764</v>
      </c>
      <c r="G51" s="51">
        <f t="shared" si="2"/>
        <v>138.66666666666669</v>
      </c>
    </row>
    <row r="52" spans="1:14" ht="15" customHeight="1" x14ac:dyDescent="0.35">
      <c r="A52" s="17" t="s">
        <v>45</v>
      </c>
      <c r="B52" s="41" t="s">
        <v>28</v>
      </c>
      <c r="C52" s="26">
        <v>10000</v>
      </c>
      <c r="D52" s="26">
        <v>17711.48</v>
      </c>
      <c r="E52" s="26">
        <v>18000</v>
      </c>
      <c r="F52" s="35">
        <f>(C52/C50*100)</f>
        <v>29.411764705882355</v>
      </c>
      <c r="G52" s="51">
        <f t="shared" si="2"/>
        <v>180</v>
      </c>
    </row>
    <row r="53" spans="1:14" ht="15" customHeight="1" x14ac:dyDescent="0.35">
      <c r="A53" s="17" t="s">
        <v>46</v>
      </c>
      <c r="B53" s="41" t="s">
        <v>25</v>
      </c>
      <c r="C53" s="26">
        <v>1500</v>
      </c>
      <c r="D53" s="26">
        <v>249.5</v>
      </c>
      <c r="E53" s="26">
        <v>250</v>
      </c>
      <c r="F53" s="35">
        <f>(C53/C50*100)</f>
        <v>4.4117647058823533</v>
      </c>
      <c r="G53" s="51">
        <f t="shared" si="2"/>
        <v>16.666666666666664</v>
      </c>
    </row>
    <row r="54" spans="1:14" ht="15" customHeight="1" x14ac:dyDescent="0.35">
      <c r="A54" s="17" t="s">
        <v>47</v>
      </c>
      <c r="B54" s="41" t="s">
        <v>12</v>
      </c>
      <c r="C54" s="26">
        <v>5000</v>
      </c>
      <c r="D54" s="26">
        <v>352.8</v>
      </c>
      <c r="E54" s="26">
        <v>500</v>
      </c>
      <c r="F54" s="35">
        <f>(C54/C50*100)</f>
        <v>14.705882352941178</v>
      </c>
      <c r="G54" s="51">
        <f t="shared" si="2"/>
        <v>10</v>
      </c>
    </row>
    <row r="55" spans="1:14" ht="15" customHeight="1" x14ac:dyDescent="0.35">
      <c r="A55" s="17" t="s">
        <v>48</v>
      </c>
      <c r="B55" s="41" t="s">
        <v>13</v>
      </c>
      <c r="C55" s="26">
        <v>10000</v>
      </c>
      <c r="D55" s="26">
        <v>7327.09</v>
      </c>
      <c r="E55" s="26">
        <v>7500</v>
      </c>
      <c r="F55" s="35">
        <f>(C55/C50*100)</f>
        <v>29.411764705882355</v>
      </c>
      <c r="G55" s="51">
        <f t="shared" si="2"/>
        <v>75</v>
      </c>
    </row>
    <row r="56" spans="1:14" ht="15" customHeight="1" x14ac:dyDescent="0.35">
      <c r="A56" s="74" t="s">
        <v>37</v>
      </c>
      <c r="B56" s="75" t="s">
        <v>42</v>
      </c>
      <c r="C56" s="76">
        <f>(C57+C58+C59+C60+C61+C62+C63+C64)</f>
        <v>25400</v>
      </c>
      <c r="D56" s="87">
        <f>SUM(D57:D64)</f>
        <v>14277.300000000001</v>
      </c>
      <c r="E56" s="87">
        <f>SUM(E57:E64)</f>
        <v>14800</v>
      </c>
      <c r="F56" s="77">
        <f>(C56/C49*100)</f>
        <v>9.6248579007199702</v>
      </c>
      <c r="G56" s="55">
        <f t="shared" si="2"/>
        <v>58.267716535433067</v>
      </c>
    </row>
    <row r="57" spans="1:14" ht="15" customHeight="1" x14ac:dyDescent="0.35">
      <c r="A57" s="17" t="s">
        <v>49</v>
      </c>
      <c r="B57" s="41" t="s">
        <v>15</v>
      </c>
      <c r="C57" s="26">
        <v>7500</v>
      </c>
      <c r="D57" s="26">
        <v>4191.43</v>
      </c>
      <c r="E57" s="26">
        <v>4500</v>
      </c>
      <c r="F57" s="39">
        <f>(C57/C56*100)</f>
        <v>29.527559055118108</v>
      </c>
      <c r="G57" s="51">
        <f t="shared" si="2"/>
        <v>60</v>
      </c>
    </row>
    <row r="58" spans="1:14" ht="15" customHeight="1" x14ac:dyDescent="0.35">
      <c r="A58" s="17" t="s">
        <v>50</v>
      </c>
      <c r="B58" s="41" t="s">
        <v>14</v>
      </c>
      <c r="C58" s="26">
        <v>7500</v>
      </c>
      <c r="D58" s="26">
        <v>2083.5300000000002</v>
      </c>
      <c r="E58" s="26">
        <v>2100</v>
      </c>
      <c r="F58" s="39">
        <f>(C58/C56*100)</f>
        <v>29.527559055118108</v>
      </c>
      <c r="G58" s="51">
        <f t="shared" si="2"/>
        <v>28.000000000000004</v>
      </c>
    </row>
    <row r="59" spans="1:14" ht="15" customHeight="1" x14ac:dyDescent="0.35">
      <c r="A59" s="17" t="s">
        <v>51</v>
      </c>
      <c r="B59" s="41" t="s">
        <v>16</v>
      </c>
      <c r="C59" s="26">
        <v>900</v>
      </c>
      <c r="D59" s="26">
        <v>960</v>
      </c>
      <c r="E59" s="26">
        <v>1000</v>
      </c>
      <c r="F59" s="39">
        <v>0</v>
      </c>
      <c r="G59" s="51">
        <f t="shared" si="2"/>
        <v>111.11111111111111</v>
      </c>
    </row>
    <row r="60" spans="1:14" ht="15" customHeight="1" x14ac:dyDescent="0.35">
      <c r="A60" s="17" t="s">
        <v>52</v>
      </c>
      <c r="B60" s="45" t="s">
        <v>17</v>
      </c>
      <c r="C60" s="26">
        <v>1000</v>
      </c>
      <c r="D60" s="26">
        <v>3269.75</v>
      </c>
      <c r="E60" s="26">
        <v>3300</v>
      </c>
      <c r="F60" s="39">
        <f>(C60/C56*100)</f>
        <v>3.9370078740157481</v>
      </c>
      <c r="G60" s="51">
        <f t="shared" si="2"/>
        <v>330</v>
      </c>
    </row>
    <row r="61" spans="1:14" ht="15" customHeight="1" x14ac:dyDescent="0.35">
      <c r="A61" s="17" t="s">
        <v>53</v>
      </c>
      <c r="B61" s="41" t="s">
        <v>18</v>
      </c>
      <c r="C61" s="26">
        <v>5000</v>
      </c>
      <c r="D61" s="26">
        <v>1209.4100000000001</v>
      </c>
      <c r="E61" s="26">
        <v>1300</v>
      </c>
      <c r="F61" s="39">
        <f>(C61/C56*100)</f>
        <v>19.685039370078741</v>
      </c>
      <c r="G61" s="51">
        <f t="shared" si="2"/>
        <v>26</v>
      </c>
    </row>
    <row r="62" spans="1:14" ht="15" customHeight="1" x14ac:dyDescent="0.35">
      <c r="A62" s="17" t="s">
        <v>54</v>
      </c>
      <c r="B62" s="41" t="s">
        <v>26</v>
      </c>
      <c r="C62" s="26">
        <v>0</v>
      </c>
      <c r="D62" s="26">
        <v>0</v>
      </c>
      <c r="E62" s="26">
        <v>0</v>
      </c>
      <c r="F62" s="39">
        <v>0</v>
      </c>
      <c r="G62" s="51">
        <v>0</v>
      </c>
      <c r="J62" s="11"/>
    </row>
    <row r="63" spans="1:14" ht="15" customHeight="1" x14ac:dyDescent="0.35">
      <c r="A63" s="17" t="s">
        <v>55</v>
      </c>
      <c r="B63" s="41" t="s">
        <v>19</v>
      </c>
      <c r="C63" s="26">
        <v>2500</v>
      </c>
      <c r="D63" s="26">
        <v>1290.68</v>
      </c>
      <c r="E63" s="26">
        <v>1300</v>
      </c>
      <c r="F63" s="39">
        <f>(C63/C56*100)</f>
        <v>9.8425196850393704</v>
      </c>
      <c r="G63" s="51">
        <f t="shared" si="2"/>
        <v>52</v>
      </c>
      <c r="N63" s="70"/>
    </row>
    <row r="64" spans="1:14" ht="15" customHeight="1" x14ac:dyDescent="0.35">
      <c r="A64" s="17" t="s">
        <v>56</v>
      </c>
      <c r="B64" s="41" t="s">
        <v>20</v>
      </c>
      <c r="C64" s="26">
        <v>1000</v>
      </c>
      <c r="D64" s="26">
        <v>1272.5</v>
      </c>
      <c r="E64" s="26">
        <v>1300</v>
      </c>
      <c r="F64" s="39">
        <f>(C64/C56*100)</f>
        <v>3.9370078740157481</v>
      </c>
      <c r="G64" s="51">
        <f t="shared" si="2"/>
        <v>130</v>
      </c>
      <c r="J64" s="11"/>
    </row>
    <row r="65" spans="1:8" ht="15" customHeight="1" x14ac:dyDescent="0.35">
      <c r="A65" s="74" t="s">
        <v>38</v>
      </c>
      <c r="B65" s="75" t="s">
        <v>43</v>
      </c>
      <c r="C65" s="76">
        <f>(C66+C67)</f>
        <v>202500</v>
      </c>
      <c r="D65" s="76">
        <f>SUM(D66:D67)</f>
        <v>157491.01999999999</v>
      </c>
      <c r="E65" s="76">
        <f>SUM(E66:E67)</f>
        <v>168000</v>
      </c>
      <c r="F65" s="77">
        <f>(C65/C49*100)</f>
        <v>76.733611216369837</v>
      </c>
      <c r="G65" s="55">
        <f t="shared" si="2"/>
        <v>82.962962962962962</v>
      </c>
    </row>
    <row r="66" spans="1:8" ht="15" customHeight="1" x14ac:dyDescent="0.35">
      <c r="A66" s="17" t="s">
        <v>57</v>
      </c>
      <c r="B66" s="41" t="s">
        <v>21</v>
      </c>
      <c r="C66" s="24">
        <v>200000</v>
      </c>
      <c r="D66" s="24">
        <v>156491.01999999999</v>
      </c>
      <c r="E66" s="24">
        <v>157000</v>
      </c>
      <c r="F66" s="35">
        <f>(C66/C65*100)</f>
        <v>98.76543209876543</v>
      </c>
      <c r="G66" s="51">
        <f t="shared" si="2"/>
        <v>78.5</v>
      </c>
      <c r="H66" s="15"/>
    </row>
    <row r="67" spans="1:8" ht="15" customHeight="1" x14ac:dyDescent="0.35">
      <c r="A67" s="17" t="s">
        <v>58</v>
      </c>
      <c r="B67" s="41" t="s">
        <v>22</v>
      </c>
      <c r="C67" s="26">
        <v>2500</v>
      </c>
      <c r="D67" s="26">
        <v>1000</v>
      </c>
      <c r="E67" s="26">
        <v>11000</v>
      </c>
      <c r="F67" s="35">
        <f>(C67/C65*100)</f>
        <v>1.2345679012345678</v>
      </c>
      <c r="G67" s="51">
        <f t="shared" si="2"/>
        <v>440.00000000000006</v>
      </c>
      <c r="H67" s="69"/>
    </row>
    <row r="68" spans="1:8" ht="15" customHeight="1" x14ac:dyDescent="0.35">
      <c r="A68" s="74" t="s">
        <v>39</v>
      </c>
      <c r="B68" s="75" t="s">
        <v>109</v>
      </c>
      <c r="C68" s="76">
        <f>(C69+C70)</f>
        <v>2000</v>
      </c>
      <c r="D68" s="76">
        <f>SUM(D69:D70)</f>
        <v>776.48</v>
      </c>
      <c r="E68" s="76">
        <f>SUM(E69:E70)</f>
        <v>800</v>
      </c>
      <c r="F68" s="77">
        <f>(C68/C49*100)</f>
        <v>0.75786282682834405</v>
      </c>
      <c r="G68" s="55">
        <f t="shared" si="2"/>
        <v>40</v>
      </c>
    </row>
    <row r="69" spans="1:8" ht="15" customHeight="1" x14ac:dyDescent="0.35">
      <c r="A69" s="18" t="s">
        <v>60</v>
      </c>
      <c r="B69" s="41" t="s">
        <v>23</v>
      </c>
      <c r="C69" s="26">
        <v>1000</v>
      </c>
      <c r="D69" s="26">
        <v>398</v>
      </c>
      <c r="E69" s="26">
        <v>400</v>
      </c>
      <c r="F69" s="35">
        <f>(C69/C68*100)</f>
        <v>50</v>
      </c>
      <c r="G69" s="51">
        <f t="shared" si="2"/>
        <v>40</v>
      </c>
    </row>
    <row r="70" spans="1:8" ht="15" customHeight="1" thickBot="1" x14ac:dyDescent="0.4">
      <c r="A70" s="19" t="s">
        <v>59</v>
      </c>
      <c r="B70" s="65" t="s">
        <v>24</v>
      </c>
      <c r="C70" s="27">
        <v>1000</v>
      </c>
      <c r="D70" s="27">
        <v>378.48</v>
      </c>
      <c r="E70" s="27">
        <v>400</v>
      </c>
      <c r="F70" s="66">
        <f>(C70/C68*100)</f>
        <v>50</v>
      </c>
      <c r="G70" s="88">
        <f t="shared" si="2"/>
        <v>40</v>
      </c>
    </row>
    <row r="71" spans="1:8" x14ac:dyDescent="0.35">
      <c r="A71" s="12"/>
      <c r="B71" s="14"/>
      <c r="C71" s="10"/>
      <c r="D71" s="10"/>
      <c r="E71" s="10"/>
      <c r="F71" s="9"/>
    </row>
    <row r="72" spans="1:8" x14ac:dyDescent="0.35">
      <c r="A72" s="12"/>
      <c r="B72" s="2"/>
      <c r="C72" s="10"/>
      <c r="D72" s="10"/>
      <c r="E72" s="89" t="s">
        <v>115</v>
      </c>
      <c r="F72" s="9"/>
    </row>
    <row r="73" spans="1:8" x14ac:dyDescent="0.35">
      <c r="B73" s="2"/>
      <c r="D73" s="71"/>
      <c r="E73" s="90" t="s">
        <v>116</v>
      </c>
    </row>
  </sheetData>
  <mergeCells count="1">
    <mergeCell ref="A1:G2"/>
  </mergeCells>
  <phoneticPr fontId="26" type="noConversion"/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O18" sqref="O18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FP2021</vt:lpstr>
      <vt:lpstr>Sheet4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 Supetar</dc:creator>
  <cp:lastModifiedBy>Direktor</cp:lastModifiedBy>
  <cp:lastPrinted>2022-12-22T07:40:18Z</cp:lastPrinted>
  <dcterms:created xsi:type="dcterms:W3CDTF">2013-02-09T12:46:27Z</dcterms:created>
  <dcterms:modified xsi:type="dcterms:W3CDTF">2022-12-22T07:40:20Z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592485968</vt:i4>
  </property>
  <property fmtid="{D5CDD505-2E9C-101B-9397-08002B2CF9AE}" pid="3" name="_NewReviewCycle">
    <vt:lpwstr/>
  </property>
  <property fmtid="{D5CDD505-2E9C-101B-9397-08002B2CF9AE}" pid="4" name="_EmailSubject">
    <vt:lpwstr>SKUPŠTINA Turističke zajednice Grada Supetra (elektronska) </vt:lpwstr>
  </property>
  <property fmtid="{D5CDD505-2E9C-101B-9397-08002B2CF9AE}" pid="5" name="_AuthorEmail">
    <vt:lpwstr>direktor@supetar.hr</vt:lpwstr>
  </property>
  <property fmtid="{D5CDD505-2E9C-101B-9397-08002B2CF9AE}" pid="6" name="_AuthorEmailDisplayName">
    <vt:lpwstr>Direktor TZG Supetar</vt:lpwstr>
  </property>
  <property fmtid="{D5CDD505-2E9C-101B-9397-08002B2CF9AE}" pid="7" name="_PreviousAdHocReviewCycleID">
    <vt:i4>-2072963441</vt:i4>
  </property>
  <property fmtid="{D5CDD505-2E9C-101B-9397-08002B2CF9AE}" pid="8" name="_ReviewingToolsShownOnce">
    <vt:lpwstr/>
  </property>
</Properties>
</file>