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7100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3" i="1"/>
  <c r="G115"/>
  <c r="F11"/>
  <c r="G109"/>
  <c r="G110"/>
  <c r="G112"/>
  <c r="G113"/>
  <c r="G118"/>
  <c r="G119"/>
  <c r="G121"/>
  <c r="G124"/>
  <c r="G125"/>
  <c r="G127"/>
  <c r="G74"/>
  <c r="G76"/>
  <c r="G77"/>
  <c r="G79"/>
  <c r="G80"/>
  <c r="G81"/>
  <c r="G82"/>
  <c r="G83"/>
  <c r="G84"/>
  <c r="G85"/>
  <c r="G86"/>
  <c r="G87"/>
  <c r="G89"/>
  <c r="G90"/>
  <c r="G92"/>
  <c r="G93"/>
  <c r="G94"/>
  <c r="G95"/>
  <c r="G96"/>
  <c r="G98"/>
  <c r="G99"/>
  <c r="G49"/>
  <c r="G58"/>
  <c r="G60"/>
  <c r="G61"/>
  <c r="G63"/>
  <c r="G64"/>
  <c r="G66"/>
  <c r="G38"/>
  <c r="G39"/>
  <c r="G41"/>
  <c r="G43"/>
  <c r="G45"/>
  <c r="G46"/>
  <c r="G21"/>
  <c r="G22"/>
  <c r="G23"/>
  <c r="G24"/>
  <c r="G27"/>
  <c r="G29"/>
  <c r="G32"/>
  <c r="G33"/>
  <c r="G34"/>
  <c r="G12"/>
  <c r="G7"/>
  <c r="G8"/>
  <c r="G11"/>
  <c r="G16"/>
  <c r="G15"/>
  <c r="G10"/>
  <c r="F62"/>
  <c r="F55"/>
  <c r="F51"/>
  <c r="F48"/>
  <c r="F40"/>
  <c r="G40" s="1"/>
  <c r="F37"/>
  <c r="F31"/>
  <c r="F26"/>
  <c r="F20"/>
  <c r="F6"/>
  <c r="F17" s="1"/>
  <c r="F97"/>
  <c r="G97" s="1"/>
  <c r="F91"/>
  <c r="F88"/>
  <c r="G88" s="1"/>
  <c r="F78"/>
  <c r="F73"/>
  <c r="F126"/>
  <c r="F123"/>
  <c r="G123" s="1"/>
  <c r="F114"/>
  <c r="F108"/>
  <c r="E126"/>
  <c r="E123"/>
  <c r="E114"/>
  <c r="E108"/>
  <c r="E129" s="1"/>
  <c r="E73"/>
  <c r="E97"/>
  <c r="E91"/>
  <c r="E88"/>
  <c r="E78"/>
  <c r="E62"/>
  <c r="E55"/>
  <c r="E51"/>
  <c r="E48"/>
  <c r="E40"/>
  <c r="E37"/>
  <c r="E36" s="1"/>
  <c r="E31"/>
  <c r="E26"/>
  <c r="E25" s="1"/>
  <c r="E20"/>
  <c r="D26"/>
  <c r="E11"/>
  <c r="E6"/>
  <c r="E17" s="1"/>
  <c r="D11"/>
  <c r="C11"/>
  <c r="D62"/>
  <c r="C40"/>
  <c r="C37"/>
  <c r="C20"/>
  <c r="C26"/>
  <c r="C31"/>
  <c r="C48"/>
  <c r="C51"/>
  <c r="C55"/>
  <c r="C62"/>
  <c r="C6"/>
  <c r="C97"/>
  <c r="C91"/>
  <c r="C88"/>
  <c r="C78"/>
  <c r="C73"/>
  <c r="C114"/>
  <c r="D114"/>
  <c r="C123"/>
  <c r="D123"/>
  <c r="C126"/>
  <c r="C108"/>
  <c r="D126"/>
  <c r="D108"/>
  <c r="D97"/>
  <c r="D91"/>
  <c r="D88"/>
  <c r="D78"/>
  <c r="D73"/>
  <c r="D55"/>
  <c r="D51"/>
  <c r="D48"/>
  <c r="D40"/>
  <c r="D37"/>
  <c r="D31"/>
  <c r="D6"/>
  <c r="E68" l="1"/>
  <c r="E100"/>
  <c r="G62"/>
  <c r="G114"/>
  <c r="G78"/>
  <c r="G37"/>
  <c r="G55"/>
  <c r="G73"/>
  <c r="G31"/>
  <c r="G51"/>
  <c r="G126"/>
  <c r="G91"/>
  <c r="G26"/>
  <c r="G48"/>
  <c r="G17"/>
  <c r="F129"/>
  <c r="H116" s="1"/>
  <c r="G108"/>
  <c r="F100"/>
  <c r="H73" s="1"/>
  <c r="F36"/>
  <c r="G36" s="1"/>
  <c r="F25"/>
  <c r="G25" s="1"/>
  <c r="G20"/>
  <c r="H8"/>
  <c r="H7"/>
  <c r="G6"/>
  <c r="H14"/>
  <c r="H6"/>
  <c r="H11"/>
  <c r="H13"/>
  <c r="H12"/>
  <c r="H10"/>
  <c r="H16"/>
  <c r="H9"/>
  <c r="H15"/>
  <c r="C36"/>
  <c r="C17"/>
  <c r="C25"/>
  <c r="C100"/>
  <c r="D36"/>
  <c r="D25"/>
  <c r="C129"/>
  <c r="D17"/>
  <c r="D100"/>
  <c r="D129"/>
  <c r="H122" l="1"/>
  <c r="H114"/>
  <c r="H110"/>
  <c r="H121"/>
  <c r="H111"/>
  <c r="H123"/>
  <c r="H124"/>
  <c r="H118"/>
  <c r="H117"/>
  <c r="H126"/>
  <c r="H125"/>
  <c r="H112"/>
  <c r="G129"/>
  <c r="H120"/>
  <c r="H119"/>
  <c r="H113"/>
  <c r="H108"/>
  <c r="H115"/>
  <c r="H109"/>
  <c r="H128"/>
  <c r="H127"/>
  <c r="H98"/>
  <c r="H93"/>
  <c r="H87"/>
  <c r="H83"/>
  <c r="H79"/>
  <c r="H74"/>
  <c r="H91"/>
  <c r="G100"/>
  <c r="H96"/>
  <c r="H82"/>
  <c r="H88"/>
  <c r="H99"/>
  <c r="H94"/>
  <c r="H89"/>
  <c r="H84"/>
  <c r="H80"/>
  <c r="H75"/>
  <c r="H97"/>
  <c r="H92"/>
  <c r="H95"/>
  <c r="H90"/>
  <c r="H85"/>
  <c r="H81"/>
  <c r="H76"/>
  <c r="H78"/>
  <c r="H86"/>
  <c r="H77"/>
  <c r="F68"/>
  <c r="H17"/>
  <c r="C68"/>
  <c r="D20"/>
  <c r="H129" l="1"/>
  <c r="H20"/>
  <c r="F69"/>
  <c r="H100"/>
  <c r="H58"/>
  <c r="H57"/>
  <c r="H34"/>
  <c r="H21"/>
  <c r="H60"/>
  <c r="H23"/>
  <c r="H33"/>
  <c r="H32"/>
  <c r="G68"/>
  <c r="H67"/>
  <c r="H39"/>
  <c r="H29"/>
  <c r="H28"/>
  <c r="H22"/>
  <c r="H38"/>
  <c r="H59"/>
  <c r="H64"/>
  <c r="H53"/>
  <c r="H52"/>
  <c r="H31"/>
  <c r="H48"/>
  <c r="H46"/>
  <c r="H37"/>
  <c r="H25"/>
  <c r="H27"/>
  <c r="H50"/>
  <c r="H65"/>
  <c r="H30"/>
  <c r="H54"/>
  <c r="H43"/>
  <c r="H62"/>
  <c r="H66"/>
  <c r="H56"/>
  <c r="H40"/>
  <c r="H36"/>
  <c r="H45"/>
  <c r="H55"/>
  <c r="H26"/>
  <c r="H42"/>
  <c r="H63"/>
  <c r="H24"/>
  <c r="H41"/>
  <c r="H61"/>
  <c r="H35"/>
  <c r="H44"/>
  <c r="H51"/>
  <c r="H47"/>
  <c r="H49"/>
  <c r="D68"/>
  <c r="H68" l="1"/>
</calcChain>
</file>

<file path=xl/sharedStrings.xml><?xml version="1.0" encoding="utf-8"?>
<sst xmlns="http://schemas.openxmlformats.org/spreadsheetml/2006/main" count="223" uniqueCount="146">
  <si>
    <t>RB</t>
  </si>
  <si>
    <t>PRIHODI PO VRSTAMA</t>
  </si>
  <si>
    <t>1.</t>
  </si>
  <si>
    <t>2.</t>
  </si>
  <si>
    <t>3.</t>
  </si>
  <si>
    <t>3.1.</t>
  </si>
  <si>
    <t>3.2.</t>
  </si>
  <si>
    <t>za funkcioniranje turističkog ureda</t>
  </si>
  <si>
    <t>4.</t>
  </si>
  <si>
    <t>5.</t>
  </si>
  <si>
    <t>6.</t>
  </si>
  <si>
    <t>RASHODI PO VRSTAMA</t>
  </si>
  <si>
    <t>I.</t>
  </si>
  <si>
    <t>ADMINISTRATIVNI RASHODI</t>
  </si>
  <si>
    <t>Rashodi za rad tijela Turističke zajednice</t>
  </si>
  <si>
    <t>II.</t>
  </si>
  <si>
    <t>DIZAJN VRIJEDNOSTI</t>
  </si>
  <si>
    <t>1.1.</t>
  </si>
  <si>
    <t>Manifestacije</t>
  </si>
  <si>
    <t>Potpora razvoju DMK-a</t>
  </si>
  <si>
    <t>III.</t>
  </si>
  <si>
    <t xml:space="preserve">KOMUNIKACIJA VRIJEDNOSTI </t>
  </si>
  <si>
    <t>Online komunikacije</t>
  </si>
  <si>
    <t>Internet oglašavanje</t>
  </si>
  <si>
    <t>1.4.</t>
  </si>
  <si>
    <t>Internet stranice i upravljanje Internet stranicama</t>
  </si>
  <si>
    <t>Offline komunikacije</t>
  </si>
  <si>
    <t>2.1.</t>
  </si>
  <si>
    <t>2.2.</t>
  </si>
  <si>
    <t>2.3.</t>
  </si>
  <si>
    <t>2.4.</t>
  </si>
  <si>
    <t>2.5.</t>
  </si>
  <si>
    <t>Info table</t>
  </si>
  <si>
    <t>IV.</t>
  </si>
  <si>
    <t>DISTRIBUCIJA I PRODAJA VRIJEDNOSTI</t>
  </si>
  <si>
    <t>V.</t>
  </si>
  <si>
    <t>INTERNI MARKETING</t>
  </si>
  <si>
    <t>Edukacija (zaposleni, subjekti javnog i privatnog sektora)</t>
  </si>
  <si>
    <t xml:space="preserve">3. </t>
  </si>
  <si>
    <t>Nagrade i priznaja (Projekt. Volim Hrvatsku i ostalo)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</si>
  <si>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</si>
  <si>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</si>
  <si>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</si>
  <si>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</si>
  <si>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</si>
  <si>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</si>
  <si>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</si>
  <si>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 xml:space="preserve">VII. </t>
  </si>
  <si>
    <t>POSEBNI PROGRAMI</t>
  </si>
  <si>
    <t>VIII.</t>
  </si>
  <si>
    <t>IX.</t>
  </si>
  <si>
    <t>TRANSFER BORAVIŠNE PRISTOJBE OPĆINI/GRADU (30%)</t>
  </si>
  <si>
    <t>X.</t>
  </si>
  <si>
    <t>Smeđa signalizacija</t>
  </si>
  <si>
    <t>za programske aktivnosti (Općina + potpore)</t>
  </si>
  <si>
    <t>Prihodi od boravišne pristojbe - nautika (raspodjela)</t>
  </si>
  <si>
    <t>1.2.</t>
  </si>
  <si>
    <t xml:space="preserve">POKRIVANJE MANJKA IZ PRETHODNE GODINE </t>
  </si>
  <si>
    <t>Sajmovi (u skladu sa zak.propisima i  pravilima za sustav TZ)</t>
  </si>
  <si>
    <t xml:space="preserve">Koordinacija subjekata koji su uključeni u turistički promet </t>
  </si>
  <si>
    <t xml:space="preserve">Jedinstveni turistički informacijski sustav </t>
  </si>
  <si>
    <t>PRIHODI OD BORAVIŠNE PRISTOJBE</t>
  </si>
  <si>
    <t>PRIHODI OD TURISTIČKE ČLANARINE</t>
  </si>
  <si>
    <t>PRIHODI IZ PRORAČUNA</t>
  </si>
  <si>
    <t>PRIHODI OD DRUGIH AKTIVNOSTI</t>
  </si>
  <si>
    <t>PRIJENOS PRIHODA OD PRETHODNE GODINE</t>
  </si>
  <si>
    <t>OSTALI NESPOMENUTI PRIHODI</t>
  </si>
  <si>
    <t xml:space="preserve">S V E U K U P N O   P R I H O D I </t>
  </si>
  <si>
    <t>S V E U K U P N O   R A S H O D I</t>
  </si>
  <si>
    <t>MATERIJALNI IZDACI</t>
  </si>
  <si>
    <t>Uredski materijal, literatura</t>
  </si>
  <si>
    <t>Nabava opreme</t>
  </si>
  <si>
    <t>Materijali za čišćenje i održavanje</t>
  </si>
  <si>
    <t>Električna energija</t>
  </si>
  <si>
    <t>IZDACI ZA USLUGE</t>
  </si>
  <si>
    <t>Internet</t>
  </si>
  <si>
    <t>Telefon i telefaks</t>
  </si>
  <si>
    <t>HRT pretplata</t>
  </si>
  <si>
    <t>Poštarina</t>
  </si>
  <si>
    <t>Usluge održavanja i čišćenja</t>
  </si>
  <si>
    <t>Intelektualne usluge - računovodstvo</t>
  </si>
  <si>
    <t>Komunalne usluge - voda, odvoz smeća</t>
  </si>
  <si>
    <t>Grafičke i tiskarske usluge</t>
  </si>
  <si>
    <t>Ostale vanjske usluge (odvjetničke usluge, javnobilježničke usluge)</t>
  </si>
  <si>
    <t>IZDACI ZA ZAPOSLENE</t>
  </si>
  <si>
    <t>Brutto plaće</t>
  </si>
  <si>
    <t>Naknade zaposlenima (božićnica, nagrade)</t>
  </si>
  <si>
    <t>NEMATERIJALNI IZDACI</t>
  </si>
  <si>
    <t>Dnevnice i putni izdaci</t>
  </si>
  <si>
    <t>Nadoknade izdataka zaposlenima</t>
  </si>
  <si>
    <t>Reprezentacija</t>
  </si>
  <si>
    <t>Osiguranje imovine</t>
  </si>
  <si>
    <t>Usluge banaka i platnog prometa</t>
  </si>
  <si>
    <t>Najam poslovnog prostora</t>
  </si>
  <si>
    <t>Ostali nespomenuti izdaci</t>
  </si>
  <si>
    <t>Radna odjeća</t>
  </si>
  <si>
    <t>Troškovi vode za goste</t>
  </si>
  <si>
    <t>OSTALI IZDACI</t>
  </si>
  <si>
    <t>UKUPNO 3.</t>
  </si>
  <si>
    <t>Rashodi Turističkog ureda (ne uključuje izdatke za radnike)</t>
  </si>
  <si>
    <t>Potpore (donacije)</t>
  </si>
  <si>
    <t>1.3.</t>
  </si>
  <si>
    <t xml:space="preserve">Poticanje i sudjelovanje u uređenju grada/općine/mjesta </t>
  </si>
  <si>
    <t>2.6.</t>
  </si>
  <si>
    <t>UKUPNO 2.</t>
  </si>
  <si>
    <t>U organizaciji ili su-organizaciji TZG Supetra</t>
  </si>
  <si>
    <t xml:space="preserve">Potpore manifestacijama </t>
  </si>
  <si>
    <t>Rashodi za 3 TIC-a (ne uključuje izdatke za radnike)</t>
  </si>
  <si>
    <t xml:space="preserve">RASHODI TURISTIČKOG UREDA </t>
  </si>
  <si>
    <t>IX.2</t>
  </si>
  <si>
    <t xml:space="preserve">EU fondovi (učešća za projekte) </t>
  </si>
  <si>
    <t>Posebne prezentacije i studijska putovanja</t>
  </si>
  <si>
    <t>INDEX</t>
  </si>
  <si>
    <t xml:space="preserve">Bracera - projekt </t>
  </si>
  <si>
    <t>Projekt "Volim Hrvatsku " / Plava zastava / Bijela zastava</t>
  </si>
  <si>
    <t xml:space="preserve">Uređenje turističke destinacije </t>
  </si>
  <si>
    <t>UDIO *</t>
  </si>
  <si>
    <t>Novi proizvodi</t>
  </si>
  <si>
    <t>Rashodi za radnike (TU i TIC)</t>
  </si>
  <si>
    <t>Prihodi od boravišne pristojbe za tekuću godinu</t>
  </si>
  <si>
    <t>Naplata dugovanja B.P. iz prethodnih godina (netto)</t>
  </si>
  <si>
    <t>OTPLATA DUGOVANJA IZ RANIJIH GODINA (4/5)</t>
  </si>
  <si>
    <t xml:space="preserve">Nabava opreme i uređenje prostorija </t>
  </si>
  <si>
    <t xml:space="preserve">OSTALO </t>
  </si>
  <si>
    <t xml:space="preserve">Ivan Cvitanić, direktor </t>
  </si>
  <si>
    <t>PLAN 2020</t>
  </si>
  <si>
    <t>31.12.2020.</t>
  </si>
  <si>
    <t>(1) UKUPNI PRIHODI U 2020</t>
  </si>
  <si>
    <t>(2) UKUPNI RASHODI U 2020</t>
  </si>
  <si>
    <t xml:space="preserve"> MANJAK / VIŠAK PRIHODA u 2020 = (1) - (2) </t>
  </si>
  <si>
    <t xml:space="preserve">Ukupna potraživanja b.p. na dan 31.12.2020. (brutto) </t>
  </si>
  <si>
    <t>Potraživanja od kupaca na dan 31.12.2020.</t>
  </si>
  <si>
    <t>Obaveze prema dobavljačima na dan 31.12.2020.</t>
  </si>
  <si>
    <t xml:space="preserve">Sredstva na poslovnom računu na 31.12.2020. </t>
  </si>
  <si>
    <t xml:space="preserve">Oglašavanje u promotivnim kampanjama javnog i priv. </t>
  </si>
  <si>
    <t>PR</t>
  </si>
  <si>
    <t xml:space="preserve">Brošure i ostali tiskani materijali </t>
  </si>
  <si>
    <t xml:space="preserve">Suveniri i promo materijali </t>
  </si>
  <si>
    <t xml:space="preserve">Novinari, bloggeri i sl. </t>
  </si>
  <si>
    <t>IZMJ 2</t>
  </si>
  <si>
    <t>IZMJ 1</t>
  </si>
  <si>
    <t>RASHODI ZA TIC</t>
  </si>
  <si>
    <r>
      <rPr>
        <b/>
        <sz val="14"/>
        <rFont val="Palatino Linotype"/>
        <family val="1"/>
        <charset val="238"/>
      </rPr>
      <t>VII</t>
    </r>
    <r>
      <rPr>
        <b/>
        <sz val="12"/>
        <rFont val="Palatino Linotype"/>
        <family val="1"/>
        <charset val="238"/>
      </rPr>
      <t xml:space="preserve">                                                 GODIŠNJE FINANCIJSKO IZVJEŠĆE TZG SUPETRA ZA 2020. </t>
    </r>
  </si>
  <si>
    <t xml:space="preserve">* PRIJENOS VIŠKA / POKRIVANJE MANJKA </t>
  </si>
  <si>
    <t xml:space="preserve">* bez 5. </t>
  </si>
  <si>
    <t xml:space="preserve">Novac u blagajni na 31.12.2020. </t>
  </si>
</sst>
</file>

<file path=xl/styles.xml><?xml version="1.0" encoding="utf-8"?>
<styleSheet xmlns="http://schemas.openxmlformats.org/spreadsheetml/2006/main">
  <numFmts count="3">
    <numFmt numFmtId="164" formatCode="#,##0.00\ &quot;kn&quot;"/>
    <numFmt numFmtId="165" formatCode="0.00_ ;[Red]\-0.00\ "/>
    <numFmt numFmtId="166" formatCode="#,##0.00;[Red]#,##0.00"/>
  </numFmts>
  <fonts count="39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indexed="9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sz val="10"/>
      <color indexed="9"/>
      <name val="Palatino Linotype"/>
      <family val="1"/>
      <charset val="238"/>
    </font>
    <font>
      <sz val="8"/>
      <name val="Arial"/>
      <charset val="238"/>
    </font>
    <font>
      <sz val="10"/>
      <name val="Arial"/>
      <charset val="238"/>
    </font>
    <font>
      <b/>
      <sz val="10"/>
      <color theme="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Palatino Linotype"/>
      <family val="1"/>
      <charset val="238"/>
    </font>
    <font>
      <sz val="10"/>
      <name val="Arial"/>
      <family val="2"/>
      <charset val="238"/>
    </font>
    <font>
      <b/>
      <sz val="10"/>
      <color rgb="FFFF0000"/>
      <name val="Palatino Linotype"/>
      <family val="1"/>
      <charset val="238"/>
    </font>
    <font>
      <b/>
      <sz val="14"/>
      <name val="Palatino Linotype"/>
      <family val="1"/>
      <charset val="238"/>
    </font>
    <font>
      <i/>
      <sz val="11"/>
      <color indexed="8"/>
      <name val="Palatino Linotype"/>
      <family val="1"/>
      <charset val="238"/>
    </font>
    <font>
      <sz val="11"/>
      <name val="Palatino Linotype"/>
      <family val="1"/>
      <charset val="238"/>
    </font>
    <font>
      <b/>
      <sz val="11"/>
      <color theme="0"/>
      <name val="Palatino Linotype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1">
    <xf numFmtId="0" fontId="0" fillId="0" borderId="0" xfId="0"/>
    <xf numFmtId="0" fontId="21" fillId="25" borderId="10" xfId="37" applyFont="1" applyFill="1" applyBorder="1" applyAlignment="1">
      <alignment wrapText="1"/>
    </xf>
    <xf numFmtId="0" fontId="23" fillId="25" borderId="10" xfId="37" applyFont="1" applyFill="1" applyBorder="1" applyAlignment="1">
      <alignment wrapText="1"/>
    </xf>
    <xf numFmtId="0" fontId="20" fillId="24" borderId="10" xfId="37" applyFont="1" applyFill="1" applyBorder="1" applyAlignment="1">
      <alignment horizontal="center" wrapText="1"/>
    </xf>
    <xf numFmtId="0" fontId="24" fillId="0" borderId="10" xfId="37" applyFont="1" applyBorder="1" applyAlignment="1">
      <alignment horizontal="right" wrapText="1"/>
    </xf>
    <xf numFmtId="0" fontId="24" fillId="0" borderId="10" xfId="37" applyFont="1" applyFill="1" applyBorder="1" applyAlignment="1">
      <alignment horizontal="right" wrapText="1"/>
    </xf>
    <xf numFmtId="0" fontId="24" fillId="0" borderId="10" xfId="37" applyFont="1" applyFill="1" applyBorder="1" applyAlignment="1">
      <alignment horizontal="right" wrapText="1" indent="1"/>
    </xf>
    <xf numFmtId="0" fontId="23" fillId="25" borderId="10" xfId="37" applyFont="1" applyFill="1" applyBorder="1" applyAlignment="1">
      <alignment horizontal="left" wrapText="1"/>
    </xf>
    <xf numFmtId="0" fontId="20" fillId="0" borderId="0" xfId="37" applyFont="1" applyFill="1" applyBorder="1" applyAlignment="1">
      <alignment horizontal="center"/>
    </xf>
    <xf numFmtId="0" fontId="20" fillId="0" borderId="0" xfId="37" applyFont="1" applyFill="1" applyBorder="1" applyAlignment="1">
      <alignment horizontal="center" wrapText="1"/>
    </xf>
    <xf numFmtId="164" fontId="20" fillId="0" borderId="0" xfId="37" applyNumberFormat="1" applyFont="1" applyFill="1" applyBorder="1" applyAlignment="1">
      <alignment horizontal="center"/>
    </xf>
    <xf numFmtId="0" fontId="0" fillId="0" borderId="0" xfId="0" applyBorder="1"/>
    <xf numFmtId="1" fontId="25" fillId="0" borderId="0" xfId="37" applyNumberFormat="1" applyFont="1" applyFill="1" applyBorder="1" applyAlignment="1">
      <alignment horizontal="center"/>
    </xf>
    <xf numFmtId="0" fontId="27" fillId="0" borderId="0" xfId="0" applyFont="1"/>
    <xf numFmtId="1" fontId="0" fillId="0" borderId="0" xfId="0" applyNumberFormat="1"/>
    <xf numFmtId="0" fontId="24" fillId="0" borderId="10" xfId="37" applyFont="1" applyFill="1" applyBorder="1" applyAlignment="1">
      <alignment horizontal="right" wrapText="1" indent="2"/>
    </xf>
    <xf numFmtId="0" fontId="30" fillId="0" borderId="0" xfId="0" applyFont="1" applyAlignment="1">
      <alignment horizontal="center"/>
    </xf>
    <xf numFmtId="0" fontId="20" fillId="24" borderId="11" xfId="37" applyFont="1" applyFill="1" applyBorder="1" applyAlignment="1">
      <alignment horizontal="center"/>
    </xf>
    <xf numFmtId="0" fontId="20" fillId="24" borderId="12" xfId="37" applyFont="1" applyFill="1" applyBorder="1" applyAlignment="1"/>
    <xf numFmtId="0" fontId="20" fillId="24" borderId="12" xfId="37" applyFont="1" applyFill="1" applyBorder="1" applyAlignment="1">
      <alignment horizontal="center"/>
    </xf>
    <xf numFmtId="0" fontId="21" fillId="25" borderId="14" xfId="37" applyFont="1" applyFill="1" applyBorder="1" applyAlignment="1">
      <alignment horizontal="center"/>
    </xf>
    <xf numFmtId="0" fontId="22" fillId="0" borderId="14" xfId="37" applyFont="1" applyFill="1" applyBorder="1" applyAlignment="1">
      <alignment horizontal="center"/>
    </xf>
    <xf numFmtId="0" fontId="21" fillId="0" borderId="14" xfId="37" applyFont="1" applyFill="1" applyBorder="1" applyAlignment="1">
      <alignment horizontal="center"/>
    </xf>
    <xf numFmtId="0" fontId="21" fillId="25" borderId="16" xfId="37" applyFont="1" applyFill="1" applyBorder="1" applyAlignment="1">
      <alignment horizontal="center"/>
    </xf>
    <xf numFmtId="0" fontId="21" fillId="25" borderId="17" xfId="37" applyFont="1" applyFill="1" applyBorder="1" applyAlignment="1">
      <alignment horizontal="center" wrapText="1"/>
    </xf>
    <xf numFmtId="0" fontId="20" fillId="24" borderId="11" xfId="37" applyFont="1" applyFill="1" applyBorder="1" applyAlignment="1">
      <alignment horizontal="center" vertical="center" wrapText="1"/>
    </xf>
    <xf numFmtId="0" fontId="20" fillId="24" borderId="12" xfId="37" applyFont="1" applyFill="1" applyBorder="1" applyAlignment="1">
      <alignment horizontal="center" vertical="center" wrapText="1"/>
    </xf>
    <xf numFmtId="0" fontId="20" fillId="24" borderId="13" xfId="37" applyFont="1" applyFill="1" applyBorder="1" applyAlignment="1">
      <alignment horizontal="center" vertical="center" wrapText="1"/>
    </xf>
    <xf numFmtId="0" fontId="22" fillId="0" borderId="14" xfId="37" applyFont="1" applyBorder="1" applyAlignment="1">
      <alignment horizontal="center"/>
    </xf>
    <xf numFmtId="0" fontId="24" fillId="0" borderId="14" xfId="37" applyFont="1" applyFill="1" applyBorder="1" applyAlignment="1">
      <alignment horizontal="center"/>
    </xf>
    <xf numFmtId="0" fontId="23" fillId="25" borderId="14" xfId="37" applyFont="1" applyFill="1" applyBorder="1" applyAlignment="1">
      <alignment horizontal="center"/>
    </xf>
    <xf numFmtId="0" fontId="20" fillId="24" borderId="14" xfId="37" applyFont="1" applyFill="1" applyBorder="1" applyAlignment="1">
      <alignment horizontal="center"/>
    </xf>
    <xf numFmtId="0" fontId="22" fillId="25" borderId="17" xfId="37" applyFont="1" applyFill="1" applyBorder="1" applyAlignment="1">
      <alignment wrapText="1"/>
    </xf>
    <xf numFmtId="0" fontId="29" fillId="0" borderId="14" xfId="37" applyFont="1" applyFill="1" applyBorder="1" applyAlignment="1">
      <alignment horizontal="right"/>
    </xf>
    <xf numFmtId="0" fontId="28" fillId="24" borderId="16" xfId="37" applyFont="1" applyFill="1" applyBorder="1" applyAlignment="1">
      <alignment horizontal="center"/>
    </xf>
    <xf numFmtId="0" fontId="28" fillId="24" borderId="17" xfId="37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31" fillId="0" borderId="0" xfId="0" applyFont="1"/>
    <xf numFmtId="0" fontId="1" fillId="0" borderId="0" xfId="0" applyFont="1" applyBorder="1"/>
    <xf numFmtId="0" fontId="24" fillId="0" borderId="0" xfId="0" applyFont="1" applyBorder="1" applyAlignment="1">
      <alignment horizontal="center"/>
    </xf>
    <xf numFmtId="0" fontId="22" fillId="0" borderId="0" xfId="37" applyFont="1" applyBorder="1" applyAlignment="1">
      <alignment horizontal="center"/>
    </xf>
    <xf numFmtId="0" fontId="7" fillId="0" borderId="0" xfId="37" applyBorder="1"/>
    <xf numFmtId="0" fontId="7" fillId="0" borderId="0" xfId="37" applyFont="1" applyBorder="1"/>
    <xf numFmtId="0" fontId="22" fillId="0" borderId="0" xfId="37" applyFont="1" applyBorder="1" applyAlignment="1">
      <alignment wrapText="1"/>
    </xf>
    <xf numFmtId="165" fontId="0" fillId="0" borderId="0" xfId="0" applyNumberFormat="1"/>
    <xf numFmtId="0" fontId="23" fillId="0" borderId="10" xfId="37" applyFont="1" applyFill="1" applyBorder="1" applyAlignment="1">
      <alignment horizontal="left" wrapText="1"/>
    </xf>
    <xf numFmtId="0" fontId="23" fillId="0" borderId="14" xfId="37" applyFont="1" applyFill="1" applyBorder="1" applyAlignment="1">
      <alignment horizontal="center"/>
    </xf>
    <xf numFmtId="0" fontId="23" fillId="0" borderId="10" xfId="37" applyFont="1" applyFill="1" applyBorder="1" applyAlignment="1">
      <alignment wrapText="1"/>
    </xf>
    <xf numFmtId="0" fontId="24" fillId="0" borderId="0" xfId="0" applyFont="1" applyAlignment="1">
      <alignment horizontal="right"/>
    </xf>
    <xf numFmtId="0" fontId="33" fillId="0" borderId="0" xfId="0" applyFont="1"/>
    <xf numFmtId="4" fontId="23" fillId="25" borderId="10" xfId="37" applyNumberFormat="1" applyFont="1" applyFill="1" applyBorder="1" applyAlignment="1">
      <alignment horizontal="center"/>
    </xf>
    <xf numFmtId="4" fontId="24" fillId="0" borderId="10" xfId="37" applyNumberFormat="1" applyFont="1" applyFill="1" applyBorder="1" applyAlignment="1">
      <alignment horizontal="center"/>
    </xf>
    <xf numFmtId="4" fontId="28" fillId="24" borderId="17" xfId="37" applyNumberFormat="1" applyFont="1" applyFill="1" applyBorder="1" applyAlignment="1">
      <alignment horizontal="center"/>
    </xf>
    <xf numFmtId="4" fontId="21" fillId="25" borderId="10" xfId="37" applyNumberFormat="1" applyFont="1" applyFill="1" applyBorder="1" applyAlignment="1">
      <alignment horizontal="center"/>
    </xf>
    <xf numFmtId="4" fontId="21" fillId="0" borderId="10" xfId="37" applyNumberFormat="1" applyFont="1" applyFill="1" applyBorder="1" applyAlignment="1">
      <alignment horizontal="center"/>
    </xf>
    <xf numFmtId="4" fontId="23" fillId="0" borderId="10" xfId="37" applyNumberFormat="1" applyFont="1" applyFill="1" applyBorder="1" applyAlignment="1">
      <alignment horizontal="center"/>
    </xf>
    <xf numFmtId="4" fontId="22" fillId="0" borderId="10" xfId="37" applyNumberFormat="1" applyFont="1" applyFill="1" applyBorder="1" applyAlignment="1">
      <alignment horizontal="center"/>
    </xf>
    <xf numFmtId="4" fontId="20" fillId="24" borderId="10" xfId="37" applyNumberFormat="1" applyFont="1" applyFill="1" applyBorder="1" applyAlignment="1">
      <alignment horizontal="center"/>
    </xf>
    <xf numFmtId="4" fontId="21" fillId="25" borderId="17" xfId="37" applyNumberFormat="1" applyFont="1" applyFill="1" applyBorder="1" applyAlignment="1">
      <alignment horizontal="center"/>
    </xf>
    <xf numFmtId="4" fontId="34" fillId="25" borderId="17" xfId="37" applyNumberFormat="1" applyFont="1" applyFill="1" applyBorder="1" applyAlignment="1">
      <alignment horizontal="center"/>
    </xf>
    <xf numFmtId="4" fontId="34" fillId="25" borderId="18" xfId="37" applyNumberFormat="1" applyFont="1" applyFill="1" applyBorder="1" applyAlignment="1">
      <alignment horizontal="center"/>
    </xf>
    <xf numFmtId="4" fontId="23" fillId="25" borderId="15" xfId="37" applyNumberFormat="1" applyFont="1" applyFill="1" applyBorder="1" applyAlignment="1">
      <alignment horizontal="center"/>
    </xf>
    <xf numFmtId="4" fontId="28" fillId="24" borderId="18" xfId="37" applyNumberFormat="1" applyFont="1" applyFill="1" applyBorder="1" applyAlignment="1">
      <alignment horizontal="center"/>
    </xf>
    <xf numFmtId="4" fontId="24" fillId="0" borderId="15" xfId="37" applyNumberFormat="1" applyFont="1" applyFill="1" applyBorder="1" applyAlignment="1">
      <alignment horizontal="center"/>
    </xf>
    <xf numFmtId="4" fontId="28" fillId="24" borderId="10" xfId="37" applyNumberFormat="1" applyFont="1" applyFill="1" applyBorder="1" applyAlignment="1">
      <alignment horizontal="center"/>
    </xf>
    <xf numFmtId="4" fontId="28" fillId="26" borderId="10" xfId="0" applyNumberFormat="1" applyFont="1" applyFill="1" applyBorder="1" applyAlignment="1">
      <alignment horizontal="center"/>
    </xf>
    <xf numFmtId="4" fontId="23" fillId="0" borderId="15" xfId="37" applyNumberFormat="1" applyFont="1" applyFill="1" applyBorder="1" applyAlignment="1">
      <alignment horizontal="center"/>
    </xf>
    <xf numFmtId="4" fontId="23" fillId="0" borderId="15" xfId="0" applyNumberFormat="1" applyFont="1" applyFill="1" applyBorder="1" applyAlignment="1">
      <alignment horizontal="center"/>
    </xf>
    <xf numFmtId="4" fontId="24" fillId="0" borderId="15" xfId="0" applyNumberFormat="1" applyFont="1" applyFill="1" applyBorder="1" applyAlignment="1">
      <alignment horizontal="center"/>
    </xf>
    <xf numFmtId="4" fontId="24" fillId="0" borderId="15" xfId="0" applyNumberFormat="1" applyFont="1" applyBorder="1" applyAlignment="1">
      <alignment horizontal="center"/>
    </xf>
    <xf numFmtId="4" fontId="28" fillId="26" borderId="15" xfId="0" applyNumberFormat="1" applyFont="1" applyFill="1" applyBorder="1" applyAlignment="1">
      <alignment horizontal="center"/>
    </xf>
    <xf numFmtId="4" fontId="23" fillId="27" borderId="15" xfId="37" applyNumberFormat="1" applyFont="1" applyFill="1" applyBorder="1" applyAlignment="1">
      <alignment horizontal="center"/>
    </xf>
    <xf numFmtId="4" fontId="23" fillId="25" borderId="17" xfId="37" applyNumberFormat="1" applyFont="1" applyFill="1" applyBorder="1" applyAlignment="1">
      <alignment horizontal="center"/>
    </xf>
    <xf numFmtId="4" fontId="23" fillId="27" borderId="18" xfId="37" applyNumberFormat="1" applyFont="1" applyFill="1" applyBorder="1" applyAlignment="1">
      <alignment horizontal="center"/>
    </xf>
    <xf numFmtId="4" fontId="23" fillId="25" borderId="18" xfId="37" applyNumberFormat="1" applyFont="1" applyFill="1" applyBorder="1" applyAlignment="1">
      <alignment horizontal="center"/>
    </xf>
    <xf numFmtId="4" fontId="0" fillId="0" borderId="0" xfId="0" applyNumberFormat="1"/>
    <xf numFmtId="4" fontId="23" fillId="27" borderId="17" xfId="37" applyNumberFormat="1" applyFont="1" applyFill="1" applyBorder="1" applyAlignment="1">
      <alignment horizontal="center"/>
    </xf>
    <xf numFmtId="0" fontId="36" fillId="0" borderId="0" xfId="37" applyFont="1" applyBorder="1"/>
    <xf numFmtId="1" fontId="23" fillId="0" borderId="0" xfId="37" applyNumberFormat="1" applyFont="1" applyFill="1" applyBorder="1" applyAlignment="1">
      <alignment horizontal="center"/>
    </xf>
    <xf numFmtId="0" fontId="37" fillId="0" borderId="27" xfId="0" applyFont="1" applyBorder="1" applyAlignment="1">
      <alignment horizontal="right"/>
    </xf>
    <xf numFmtId="0" fontId="37" fillId="0" borderId="28" xfId="0" applyFont="1" applyBorder="1" applyAlignment="1">
      <alignment horizontal="right"/>
    </xf>
    <xf numFmtId="166" fontId="37" fillId="0" borderId="10" xfId="0" applyNumberFormat="1" applyFont="1" applyBorder="1" applyAlignment="1">
      <alignment horizontal="right"/>
    </xf>
    <xf numFmtId="166" fontId="37" fillId="0" borderId="15" xfId="0" applyNumberFormat="1" applyFont="1" applyBorder="1" applyAlignment="1">
      <alignment horizontal="right"/>
    </xf>
    <xf numFmtId="0" fontId="37" fillId="0" borderId="32" xfId="0" applyFont="1" applyBorder="1" applyAlignment="1">
      <alignment horizontal="right"/>
    </xf>
    <xf numFmtId="0" fontId="37" fillId="0" borderId="33" xfId="0" applyFont="1" applyBorder="1" applyAlignment="1">
      <alignment horizontal="right"/>
    </xf>
    <xf numFmtId="166" fontId="37" fillId="0" borderId="17" xfId="0" applyNumberFormat="1" applyFont="1" applyBorder="1" applyAlignment="1">
      <alignment horizontal="right"/>
    </xf>
    <xf numFmtId="166" fontId="37" fillId="0" borderId="18" xfId="0" applyNumberFormat="1" applyFont="1" applyBorder="1" applyAlignment="1">
      <alignment horizontal="right"/>
    </xf>
    <xf numFmtId="0" fontId="38" fillId="28" borderId="25" xfId="0" applyFont="1" applyFill="1" applyBorder="1" applyAlignment="1">
      <alignment horizontal="right"/>
    </xf>
    <xf numFmtId="0" fontId="38" fillId="28" borderId="26" xfId="0" applyFont="1" applyFill="1" applyBorder="1" applyAlignment="1">
      <alignment horizontal="right"/>
    </xf>
    <xf numFmtId="166" fontId="38" fillId="28" borderId="12" xfId="0" applyNumberFormat="1" applyFont="1" applyFill="1" applyBorder="1" applyAlignment="1">
      <alignment horizontal="right"/>
    </xf>
    <xf numFmtId="166" fontId="38" fillId="28" borderId="13" xfId="0" applyNumberFormat="1" applyFont="1" applyFill="1" applyBorder="1" applyAlignment="1">
      <alignment horizontal="right"/>
    </xf>
    <xf numFmtId="0" fontId="37" fillId="0" borderId="34" xfId="0" applyFont="1" applyBorder="1" applyAlignment="1">
      <alignment horizontal="right"/>
    </xf>
    <xf numFmtId="0" fontId="37" fillId="0" borderId="35" xfId="0" applyFont="1" applyBorder="1" applyAlignment="1">
      <alignment horizontal="right"/>
    </xf>
    <xf numFmtId="166" fontId="37" fillId="0" borderId="36" xfId="0" applyNumberFormat="1" applyFont="1" applyFill="1" applyBorder="1" applyAlignment="1">
      <alignment horizontal="right"/>
    </xf>
    <xf numFmtId="166" fontId="37" fillId="0" borderId="37" xfId="0" applyNumberFormat="1" applyFont="1" applyFill="1" applyBorder="1" applyAlignment="1">
      <alignment horizontal="right"/>
    </xf>
    <xf numFmtId="0" fontId="38" fillId="28" borderId="27" xfId="0" applyFont="1" applyFill="1" applyBorder="1" applyAlignment="1">
      <alignment horizontal="right"/>
    </xf>
    <xf numFmtId="0" fontId="38" fillId="28" borderId="28" xfId="0" applyFont="1" applyFill="1" applyBorder="1" applyAlignment="1">
      <alignment horizontal="right"/>
    </xf>
    <xf numFmtId="166" fontId="38" fillId="28" borderId="29" xfId="0" applyNumberFormat="1" applyFont="1" applyFill="1" applyBorder="1" applyAlignment="1">
      <alignment horizontal="right"/>
    </xf>
    <xf numFmtId="166" fontId="38" fillId="28" borderId="30" xfId="0" applyNumberFormat="1" applyFont="1" applyFill="1" applyBorder="1" applyAlignment="1">
      <alignment horizontal="right"/>
    </xf>
    <xf numFmtId="166" fontId="38" fillId="28" borderId="31" xfId="0" applyNumberFormat="1" applyFont="1" applyFill="1" applyBorder="1" applyAlignment="1">
      <alignment horizontal="right"/>
    </xf>
    <xf numFmtId="0" fontId="38" fillId="28" borderId="32" xfId="0" applyFont="1" applyFill="1" applyBorder="1" applyAlignment="1">
      <alignment horizontal="right"/>
    </xf>
    <xf numFmtId="0" fontId="38" fillId="28" borderId="33" xfId="0" applyFont="1" applyFill="1" applyBorder="1" applyAlignment="1">
      <alignment horizontal="right"/>
    </xf>
    <xf numFmtId="166" fontId="38" fillId="28" borderId="17" xfId="0" applyNumberFormat="1" applyFont="1" applyFill="1" applyBorder="1" applyAlignment="1">
      <alignment horizontal="right"/>
    </xf>
    <xf numFmtId="166" fontId="38" fillId="28" borderId="18" xfId="0" applyNumberFormat="1" applyFont="1" applyFill="1" applyBorder="1" applyAlignment="1">
      <alignment horizontal="right"/>
    </xf>
    <xf numFmtId="0" fontId="32" fillId="25" borderId="19" xfId="0" applyFont="1" applyFill="1" applyBorder="1" applyAlignment="1">
      <alignment horizontal="left"/>
    </xf>
    <xf numFmtId="0" fontId="32" fillId="25" borderId="20" xfId="0" applyFont="1" applyFill="1" applyBorder="1" applyAlignment="1">
      <alignment horizontal="left"/>
    </xf>
    <xf numFmtId="0" fontId="32" fillId="25" borderId="21" xfId="0" applyFont="1" applyFill="1" applyBorder="1" applyAlignment="1">
      <alignment horizontal="left"/>
    </xf>
    <xf numFmtId="0" fontId="32" fillId="25" borderId="22" xfId="0" applyFont="1" applyFill="1" applyBorder="1" applyAlignment="1">
      <alignment horizontal="left"/>
    </xf>
    <xf numFmtId="0" fontId="32" fillId="25" borderId="23" xfId="0" applyFont="1" applyFill="1" applyBorder="1" applyAlignment="1">
      <alignment horizontal="left"/>
    </xf>
    <xf numFmtId="0" fontId="32" fillId="25" borderId="24" xfId="0" applyFont="1" applyFill="1" applyBorder="1" applyAlignment="1">
      <alignment horizontal="left"/>
    </xf>
    <xf numFmtId="0" fontId="22" fillId="0" borderId="0" xfId="37" applyFont="1" applyBorder="1" applyAlignment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1"/>
  <sheetViews>
    <sheetView tabSelected="1" topLeftCell="A120" workbookViewId="0">
      <selection activeCell="M129" sqref="M129"/>
    </sheetView>
  </sheetViews>
  <sheetFormatPr defaultRowHeight="15"/>
  <cols>
    <col min="1" max="1" width="4.140625" customWidth="1"/>
    <col min="2" max="2" width="50.28515625" customWidth="1"/>
    <col min="3" max="3" width="12.5703125" customWidth="1"/>
    <col min="4" max="4" width="12.85546875" style="13" customWidth="1"/>
    <col min="5" max="6" width="11.85546875" style="13" customWidth="1"/>
    <col min="7" max="8" width="10" style="36" customWidth="1"/>
    <col min="10" max="10" width="10.140625" bestFit="1" customWidth="1"/>
    <col min="11" max="12" width="11.140625" bestFit="1" customWidth="1"/>
  </cols>
  <sheetData>
    <row r="1" spans="1:12" ht="15" customHeight="1" thickBot="1">
      <c r="A1" s="11"/>
      <c r="B1" s="11"/>
      <c r="C1" s="11"/>
      <c r="D1" s="38"/>
      <c r="E1" s="38"/>
      <c r="F1" s="38"/>
      <c r="G1" s="39"/>
      <c r="H1" s="39"/>
    </row>
    <row r="2" spans="1:12" ht="15" customHeight="1">
      <c r="A2" s="104" t="s">
        <v>142</v>
      </c>
      <c r="B2" s="105"/>
      <c r="C2" s="105"/>
      <c r="D2" s="105"/>
      <c r="E2" s="105"/>
      <c r="F2" s="105"/>
      <c r="G2" s="105"/>
      <c r="H2" s="106"/>
    </row>
    <row r="3" spans="1:12" ht="15" customHeight="1" thickBot="1">
      <c r="A3" s="107"/>
      <c r="B3" s="108"/>
      <c r="C3" s="108"/>
      <c r="D3" s="108"/>
      <c r="E3" s="108"/>
      <c r="F3" s="108"/>
      <c r="G3" s="108"/>
      <c r="H3" s="109"/>
    </row>
    <row r="4" spans="1:12" ht="15" customHeight="1" thickBot="1">
      <c r="A4" s="11"/>
      <c r="B4" s="11"/>
      <c r="C4" s="11"/>
      <c r="D4" s="38"/>
      <c r="E4" s="38"/>
      <c r="F4" s="38"/>
      <c r="G4" s="39"/>
      <c r="H4" s="39"/>
    </row>
    <row r="5" spans="1:12" ht="15" customHeight="1">
      <c r="A5" s="25" t="s">
        <v>0</v>
      </c>
      <c r="B5" s="26" t="s">
        <v>1</v>
      </c>
      <c r="C5" s="26" t="s">
        <v>125</v>
      </c>
      <c r="D5" s="26" t="s">
        <v>140</v>
      </c>
      <c r="E5" s="26" t="s">
        <v>139</v>
      </c>
      <c r="F5" s="26" t="s">
        <v>126</v>
      </c>
      <c r="G5" s="26" t="s">
        <v>112</v>
      </c>
      <c r="H5" s="27" t="s">
        <v>116</v>
      </c>
    </row>
    <row r="6" spans="1:12" ht="15" customHeight="1">
      <c r="A6" s="30" t="s">
        <v>2</v>
      </c>
      <c r="B6" s="2" t="s">
        <v>61</v>
      </c>
      <c r="C6" s="50">
        <f>(C7+C8+C9)</f>
        <v>2360000</v>
      </c>
      <c r="D6" s="50">
        <f>(D7+D8+D9)</f>
        <v>1890000</v>
      </c>
      <c r="E6" s="50">
        <f>(E7+E8+E9)</f>
        <v>985271.76</v>
      </c>
      <c r="F6" s="50">
        <f>(F7+F8+F9)</f>
        <v>942225.84</v>
      </c>
      <c r="G6" s="50">
        <f>(F6/E6*100)</f>
        <v>95.631061221119325</v>
      </c>
      <c r="H6" s="61">
        <f>(F6/F17*100)</f>
        <v>73.520718580005067</v>
      </c>
    </row>
    <row r="7" spans="1:12" ht="15" customHeight="1">
      <c r="A7" s="29" t="s">
        <v>17</v>
      </c>
      <c r="B7" s="5" t="s">
        <v>119</v>
      </c>
      <c r="C7" s="51">
        <v>2250000</v>
      </c>
      <c r="D7" s="51">
        <v>1560000</v>
      </c>
      <c r="E7" s="51">
        <v>930000</v>
      </c>
      <c r="F7" s="51">
        <v>935700.19</v>
      </c>
      <c r="G7" s="51">
        <f t="shared" ref="G7:G8" si="0">(F7/E7*100)</f>
        <v>100.61292365591396</v>
      </c>
      <c r="H7" s="63">
        <f>(F7/F17*100)</f>
        <v>73.011530170141867</v>
      </c>
      <c r="I7" s="14"/>
      <c r="K7" s="44"/>
    </row>
    <row r="8" spans="1:12" ht="15" customHeight="1">
      <c r="A8" s="29" t="s">
        <v>56</v>
      </c>
      <c r="B8" s="5" t="s">
        <v>55</v>
      </c>
      <c r="C8" s="51">
        <v>60000</v>
      </c>
      <c r="D8" s="51">
        <v>60000</v>
      </c>
      <c r="E8" s="51">
        <v>55271.76</v>
      </c>
      <c r="F8" s="51">
        <v>6525.65</v>
      </c>
      <c r="G8" s="51">
        <f t="shared" si="0"/>
        <v>11.80648128447511</v>
      </c>
      <c r="H8" s="63">
        <f>(F8/F17*100)</f>
        <v>0.50918840986319169</v>
      </c>
      <c r="K8" s="14"/>
    </row>
    <row r="9" spans="1:12" ht="15" customHeight="1">
      <c r="A9" s="29" t="s">
        <v>101</v>
      </c>
      <c r="B9" s="5" t="s">
        <v>120</v>
      </c>
      <c r="C9" s="51">
        <v>50000</v>
      </c>
      <c r="D9" s="51">
        <v>270000</v>
      </c>
      <c r="E9" s="51">
        <v>0</v>
      </c>
      <c r="F9" s="51">
        <v>0</v>
      </c>
      <c r="G9" s="51">
        <v>0</v>
      </c>
      <c r="H9" s="63">
        <f>(F9/F17*100)</f>
        <v>0</v>
      </c>
      <c r="K9" s="44"/>
    </row>
    <row r="10" spans="1:12" ht="15" customHeight="1">
      <c r="A10" s="30" t="s">
        <v>3</v>
      </c>
      <c r="B10" s="2" t="s">
        <v>62</v>
      </c>
      <c r="C10" s="50">
        <v>300000</v>
      </c>
      <c r="D10" s="50">
        <v>300000</v>
      </c>
      <c r="E10" s="50">
        <v>250000</v>
      </c>
      <c r="F10" s="50">
        <v>270073.46999999997</v>
      </c>
      <c r="G10" s="50">
        <f>(F10/E10*100)</f>
        <v>108.029388</v>
      </c>
      <c r="H10" s="61">
        <f>(F10/F17*100)</f>
        <v>21.073499304365754</v>
      </c>
      <c r="J10" s="14"/>
    </row>
    <row r="11" spans="1:12" ht="15" customHeight="1">
      <c r="A11" s="30" t="s">
        <v>4</v>
      </c>
      <c r="B11" s="2" t="s">
        <v>63</v>
      </c>
      <c r="C11" s="50">
        <f>(C12+C13)</f>
        <v>154000</v>
      </c>
      <c r="D11" s="50">
        <f>(D12+D13)</f>
        <v>150000</v>
      </c>
      <c r="E11" s="50">
        <f>(E12+E13)</f>
        <v>62000</v>
      </c>
      <c r="F11" s="50">
        <f>(F12+F13)</f>
        <v>69039.600000000006</v>
      </c>
      <c r="G11" s="50">
        <f>(F11/E11*100)</f>
        <v>111.35419354838712</v>
      </c>
      <c r="H11" s="61">
        <f>(F11/F17*100)</f>
        <v>5.3870747192372876</v>
      </c>
      <c r="J11" s="14"/>
      <c r="K11" s="44"/>
      <c r="L11" s="14"/>
    </row>
    <row r="12" spans="1:12" ht="15" customHeight="1">
      <c r="A12" s="33" t="s">
        <v>5</v>
      </c>
      <c r="B12" s="15" t="s">
        <v>54</v>
      </c>
      <c r="C12" s="51">
        <v>154000</v>
      </c>
      <c r="D12" s="51">
        <v>150000</v>
      </c>
      <c r="E12" s="51">
        <v>62000</v>
      </c>
      <c r="F12" s="51">
        <v>69039.600000000006</v>
      </c>
      <c r="G12" s="51">
        <f t="shared" ref="G12" si="1">(F12/E12*100)</f>
        <v>111.35419354838712</v>
      </c>
      <c r="H12" s="63">
        <f>(F12/F17*100)</f>
        <v>5.3870747192372876</v>
      </c>
      <c r="J12" s="14"/>
      <c r="L12" s="49"/>
    </row>
    <row r="13" spans="1:12" ht="15" customHeight="1">
      <c r="A13" s="33" t="s">
        <v>6</v>
      </c>
      <c r="B13" s="15" t="s">
        <v>7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63">
        <f>(F13/F17*100)</f>
        <v>0</v>
      </c>
    </row>
    <row r="14" spans="1:12" ht="15" customHeight="1">
      <c r="A14" s="30" t="s">
        <v>8</v>
      </c>
      <c r="B14" s="2" t="s">
        <v>64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61">
        <f>(F14/F17*100)</f>
        <v>0</v>
      </c>
    </row>
    <row r="15" spans="1:12" ht="15" customHeight="1">
      <c r="A15" s="30" t="s">
        <v>9</v>
      </c>
      <c r="B15" s="2" t="s">
        <v>65</v>
      </c>
      <c r="C15" s="50">
        <v>300000</v>
      </c>
      <c r="D15" s="50">
        <v>194708.24</v>
      </c>
      <c r="E15" s="50">
        <v>194708.24</v>
      </c>
      <c r="F15" s="50">
        <v>194708.24</v>
      </c>
      <c r="G15" s="50">
        <f>(F15/E15*100)</f>
        <v>100</v>
      </c>
      <c r="H15" s="61">
        <f>(F15/F17*100)</f>
        <v>15.192843488826504</v>
      </c>
    </row>
    <row r="16" spans="1:12" ht="15" customHeight="1">
      <c r="A16" s="30" t="s">
        <v>10</v>
      </c>
      <c r="B16" s="2" t="s">
        <v>66</v>
      </c>
      <c r="C16" s="50">
        <v>1000</v>
      </c>
      <c r="D16" s="50">
        <v>291.76</v>
      </c>
      <c r="E16" s="50">
        <v>20</v>
      </c>
      <c r="F16" s="50">
        <v>239.75</v>
      </c>
      <c r="G16" s="50">
        <f>(F16/E16*100)</f>
        <v>1198.75</v>
      </c>
      <c r="H16" s="61">
        <f>(F16/F17*100)</f>
        <v>1.8707396391884363E-2</v>
      </c>
      <c r="J16" s="14"/>
      <c r="K16" s="14"/>
    </row>
    <row r="17" spans="1:13" ht="15" customHeight="1" thickBot="1">
      <c r="A17" s="34"/>
      <c r="B17" s="35" t="s">
        <v>67</v>
      </c>
      <c r="C17" s="52">
        <f>(C6+C10+C11+C14+C15+C16)</f>
        <v>3115000</v>
      </c>
      <c r="D17" s="52">
        <f>(D6+D10+D11+D14+D15+D16)</f>
        <v>2535000</v>
      </c>
      <c r="E17" s="52">
        <f>(E6+E10+E11+E14+E15+E16)</f>
        <v>1492000</v>
      </c>
      <c r="F17" s="52">
        <f>(F6+F10+F11+F14+F16)</f>
        <v>1281578.6600000001</v>
      </c>
      <c r="G17" s="52">
        <f>(F17/E17*100)</f>
        <v>85.896693029490621</v>
      </c>
      <c r="H17" s="62">
        <f>(H6+H10+H11+H14+H15+H16)</f>
        <v>115.19284348882651</v>
      </c>
    </row>
    <row r="18" spans="1:13" ht="15" customHeight="1" thickBot="1">
      <c r="A18" s="8"/>
      <c r="B18" s="9"/>
      <c r="C18" s="10"/>
      <c r="D18" s="12"/>
      <c r="E18" s="12"/>
      <c r="F18" s="78" t="s">
        <v>144</v>
      </c>
      <c r="G18" s="39"/>
      <c r="H18" s="39"/>
      <c r="L18" s="44"/>
    </row>
    <row r="19" spans="1:13" ht="15" customHeight="1">
      <c r="A19" s="25" t="s">
        <v>0</v>
      </c>
      <c r="B19" s="26" t="s">
        <v>11</v>
      </c>
      <c r="C19" s="19" t="s">
        <v>125</v>
      </c>
      <c r="D19" s="26" t="s">
        <v>140</v>
      </c>
      <c r="E19" s="26" t="s">
        <v>139</v>
      </c>
      <c r="F19" s="26" t="s">
        <v>126</v>
      </c>
      <c r="G19" s="26" t="s">
        <v>112</v>
      </c>
      <c r="H19" s="27" t="s">
        <v>116</v>
      </c>
    </row>
    <row r="20" spans="1:13" ht="15" customHeight="1">
      <c r="A20" s="20" t="s">
        <v>12</v>
      </c>
      <c r="B20" s="1" t="s">
        <v>13</v>
      </c>
      <c r="C20" s="53">
        <f>(C21+C22+C23+C24)</f>
        <v>860000</v>
      </c>
      <c r="D20" s="53">
        <f>(D21+D22+D23+D24)</f>
        <v>860000</v>
      </c>
      <c r="E20" s="53">
        <f>(E21+E22+E23+E24)</f>
        <v>790400</v>
      </c>
      <c r="F20" s="50">
        <f>(F21+F22+F23+F24)</f>
        <v>645738.1399999999</v>
      </c>
      <c r="G20" s="50">
        <f>(F20/E20*100)</f>
        <v>81.697639170040475</v>
      </c>
      <c r="H20" s="61">
        <f>(F20/F68*100)</f>
        <v>55.015309915218033</v>
      </c>
    </row>
    <row r="21" spans="1:13" ht="15" customHeight="1">
      <c r="A21" s="21" t="s">
        <v>2</v>
      </c>
      <c r="B21" s="5" t="s">
        <v>118</v>
      </c>
      <c r="C21" s="51">
        <v>535000</v>
      </c>
      <c r="D21" s="51">
        <v>535000</v>
      </c>
      <c r="E21" s="51">
        <v>565500</v>
      </c>
      <c r="F21" s="51">
        <v>475995.69</v>
      </c>
      <c r="G21" s="51">
        <f t="shared" ref="G21:G24" si="2">(F21/E21*100)</f>
        <v>84.172535809018569</v>
      </c>
      <c r="H21" s="63">
        <f>(F21/F68*100)</f>
        <v>40.553668401339991</v>
      </c>
    </row>
    <row r="22" spans="1:13" ht="15" customHeight="1">
      <c r="A22" s="28" t="s">
        <v>3</v>
      </c>
      <c r="B22" s="4" t="s">
        <v>99</v>
      </c>
      <c r="C22" s="51">
        <v>195500</v>
      </c>
      <c r="D22" s="51">
        <v>195500</v>
      </c>
      <c r="E22" s="51">
        <v>163200</v>
      </c>
      <c r="F22" s="51">
        <v>137013.29999999999</v>
      </c>
      <c r="G22" s="51">
        <f t="shared" si="2"/>
        <v>83.95422794117647</v>
      </c>
      <c r="H22" s="63">
        <f>(F22/F68*100)</f>
        <v>11.673197996337562</v>
      </c>
      <c r="J22" s="44"/>
    </row>
    <row r="23" spans="1:13" ht="15" customHeight="1">
      <c r="A23" s="28" t="s">
        <v>4</v>
      </c>
      <c r="B23" s="4" t="s">
        <v>107</v>
      </c>
      <c r="C23" s="51">
        <v>127000</v>
      </c>
      <c r="D23" s="51">
        <v>127000</v>
      </c>
      <c r="E23" s="51">
        <v>60000</v>
      </c>
      <c r="F23" s="51">
        <v>31119.08</v>
      </c>
      <c r="G23" s="51">
        <f t="shared" si="2"/>
        <v>51.865133333333333</v>
      </c>
      <c r="H23" s="63">
        <f>(F23/F68*100)</f>
        <v>2.6512694921140381</v>
      </c>
    </row>
    <row r="24" spans="1:13" ht="15" customHeight="1">
      <c r="A24" s="28" t="s">
        <v>8</v>
      </c>
      <c r="B24" s="4" t="s">
        <v>14</v>
      </c>
      <c r="C24" s="51">
        <v>2500</v>
      </c>
      <c r="D24" s="51">
        <v>2500</v>
      </c>
      <c r="E24" s="51">
        <v>1700</v>
      </c>
      <c r="F24" s="51">
        <v>1610.07</v>
      </c>
      <c r="G24" s="51">
        <f t="shared" si="2"/>
        <v>94.71</v>
      </c>
      <c r="H24" s="63">
        <f>(F24/F68*100)</f>
        <v>0.13717402542646021</v>
      </c>
      <c r="M24" s="44"/>
    </row>
    <row r="25" spans="1:13" ht="15" customHeight="1">
      <c r="A25" s="20" t="s">
        <v>15</v>
      </c>
      <c r="B25" s="2" t="s">
        <v>16</v>
      </c>
      <c r="C25" s="53">
        <f>(C26+C31+C34+C35)</f>
        <v>665000</v>
      </c>
      <c r="D25" s="53">
        <f>(D26+D31+D34+D35)</f>
        <v>750500</v>
      </c>
      <c r="E25" s="53">
        <f>(E26+E31+E34+E35)</f>
        <v>162100</v>
      </c>
      <c r="F25" s="50">
        <f>(F26+F31+F34+F35)</f>
        <v>171334.13</v>
      </c>
      <c r="G25" s="50">
        <f>(F25/E25*100)</f>
        <v>105.69656384947564</v>
      </c>
      <c r="H25" s="61">
        <f>(F25/F68*100)</f>
        <v>14.597248756290371</v>
      </c>
    </row>
    <row r="26" spans="1:13" ht="15" customHeight="1">
      <c r="A26" s="22" t="s">
        <v>2</v>
      </c>
      <c r="B26" s="45" t="s">
        <v>102</v>
      </c>
      <c r="C26" s="54">
        <f>(C27+C28+C29+C30)</f>
        <v>170000</v>
      </c>
      <c r="D26" s="54">
        <f>(D27+D28+D29+D30)</f>
        <v>225500</v>
      </c>
      <c r="E26" s="54">
        <f>(E27+E28+E29+E30)</f>
        <v>47000</v>
      </c>
      <c r="F26" s="55">
        <f>(F27+F28+F29+F30)</f>
        <v>66506.75</v>
      </c>
      <c r="G26" s="55">
        <f>(F26/E26*100)</f>
        <v>141.50372340425531</v>
      </c>
      <c r="H26" s="66">
        <f>(F26/F68*100)</f>
        <v>5.6662124103493836</v>
      </c>
    </row>
    <row r="27" spans="1:13" ht="15" customHeight="1">
      <c r="A27" s="21" t="s">
        <v>17</v>
      </c>
      <c r="B27" s="5" t="s">
        <v>115</v>
      </c>
      <c r="C27" s="56">
        <v>90000</v>
      </c>
      <c r="D27" s="56">
        <v>145500</v>
      </c>
      <c r="E27" s="56">
        <v>40000</v>
      </c>
      <c r="F27" s="51">
        <v>61393.74</v>
      </c>
      <c r="G27" s="51">
        <f t="shared" ref="G27:G34" si="3">(F27/E27*100)</f>
        <v>153.48435000000001</v>
      </c>
      <c r="H27" s="63">
        <f>(F27/F68*100)</f>
        <v>5.2305964658589295</v>
      </c>
    </row>
    <row r="28" spans="1:13" ht="15" customHeight="1">
      <c r="A28" s="21" t="s">
        <v>56</v>
      </c>
      <c r="B28" s="5" t="s">
        <v>114</v>
      </c>
      <c r="C28" s="56">
        <v>0</v>
      </c>
      <c r="D28" s="56">
        <v>0</v>
      </c>
      <c r="E28" s="56">
        <v>0</v>
      </c>
      <c r="F28" s="51">
        <v>0</v>
      </c>
      <c r="G28" s="51">
        <v>0</v>
      </c>
      <c r="H28" s="63">
        <f>(F28/F68*100)</f>
        <v>0</v>
      </c>
      <c r="I28" s="16"/>
    </row>
    <row r="29" spans="1:13" ht="15" customHeight="1">
      <c r="A29" s="21" t="s">
        <v>101</v>
      </c>
      <c r="B29" s="5" t="s">
        <v>113</v>
      </c>
      <c r="C29" s="51">
        <v>50000</v>
      </c>
      <c r="D29" s="51">
        <v>50000</v>
      </c>
      <c r="E29" s="51">
        <v>7000</v>
      </c>
      <c r="F29" s="51">
        <v>113.01</v>
      </c>
      <c r="G29" s="51">
        <f t="shared" si="3"/>
        <v>1.6144285714285715</v>
      </c>
      <c r="H29" s="63">
        <f>(F29/F68*100)</f>
        <v>9.628175553512747E-3</v>
      </c>
    </row>
    <row r="30" spans="1:13" ht="15" customHeight="1">
      <c r="A30" s="21" t="s">
        <v>24</v>
      </c>
      <c r="B30" s="5" t="s">
        <v>100</v>
      </c>
      <c r="C30" s="56">
        <v>30000</v>
      </c>
      <c r="D30" s="56">
        <v>30000</v>
      </c>
      <c r="E30" s="56">
        <v>0</v>
      </c>
      <c r="F30" s="51">
        <v>5000</v>
      </c>
      <c r="G30" s="51">
        <v>0</v>
      </c>
      <c r="H30" s="63">
        <f>(F30/F68*100)</f>
        <v>0.42598776893694129</v>
      </c>
    </row>
    <row r="31" spans="1:13" ht="15" customHeight="1">
      <c r="A31" s="46" t="s">
        <v>3</v>
      </c>
      <c r="B31" s="47" t="s">
        <v>18</v>
      </c>
      <c r="C31" s="55">
        <f>(C32+C33)</f>
        <v>470000</v>
      </c>
      <c r="D31" s="55">
        <f>(D32+D33)</f>
        <v>500000</v>
      </c>
      <c r="E31" s="55">
        <f>(E32+E33)</f>
        <v>92500</v>
      </c>
      <c r="F31" s="55">
        <f>(F32+F33)</f>
        <v>82952.38</v>
      </c>
      <c r="G31" s="55">
        <f t="shared" si="3"/>
        <v>89.678248648648648</v>
      </c>
      <c r="H31" s="66">
        <f>(F31/F68*100)</f>
        <v>7.0673398568418699</v>
      </c>
    </row>
    <row r="32" spans="1:13" ht="15" customHeight="1">
      <c r="A32" s="29" t="s">
        <v>27</v>
      </c>
      <c r="B32" s="6" t="s">
        <v>105</v>
      </c>
      <c r="C32" s="51">
        <v>155000</v>
      </c>
      <c r="D32" s="51">
        <v>155000</v>
      </c>
      <c r="E32" s="51">
        <v>70000</v>
      </c>
      <c r="F32" s="51">
        <v>59457.57</v>
      </c>
      <c r="G32" s="51">
        <f t="shared" si="3"/>
        <v>84.939385714285706</v>
      </c>
      <c r="H32" s="63">
        <f>(F32/F68*100)</f>
        <v>5.0656395181424019</v>
      </c>
    </row>
    <row r="33" spans="1:12" ht="15" customHeight="1">
      <c r="A33" s="29" t="s">
        <v>28</v>
      </c>
      <c r="B33" s="6" t="s">
        <v>106</v>
      </c>
      <c r="C33" s="51">
        <v>315000</v>
      </c>
      <c r="D33" s="51">
        <v>345000</v>
      </c>
      <c r="E33" s="51">
        <v>22500</v>
      </c>
      <c r="F33" s="51">
        <v>23494.81</v>
      </c>
      <c r="G33" s="51">
        <f t="shared" si="3"/>
        <v>104.42137777777778</v>
      </c>
      <c r="H33" s="63">
        <f>(F33/F68*100)</f>
        <v>2.0017003386994676</v>
      </c>
    </row>
    <row r="34" spans="1:12" ht="15" customHeight="1">
      <c r="A34" s="46" t="s">
        <v>4</v>
      </c>
      <c r="B34" s="47" t="s">
        <v>117</v>
      </c>
      <c r="C34" s="55">
        <v>22500</v>
      </c>
      <c r="D34" s="55">
        <v>22500</v>
      </c>
      <c r="E34" s="55">
        <v>22600</v>
      </c>
      <c r="F34" s="55">
        <v>21875</v>
      </c>
      <c r="G34" s="55">
        <f t="shared" si="3"/>
        <v>96.792035398230098</v>
      </c>
      <c r="H34" s="66">
        <f>(F34/F68*100)</f>
        <v>1.8636964890991179</v>
      </c>
    </row>
    <row r="35" spans="1:12" ht="15" customHeight="1">
      <c r="A35" s="22" t="s">
        <v>8</v>
      </c>
      <c r="B35" s="47" t="s">
        <v>19</v>
      </c>
      <c r="C35" s="54">
        <v>2500</v>
      </c>
      <c r="D35" s="54">
        <v>2500</v>
      </c>
      <c r="E35" s="54">
        <v>0</v>
      </c>
      <c r="F35" s="55">
        <v>0</v>
      </c>
      <c r="G35" s="55">
        <v>0</v>
      </c>
      <c r="H35" s="66">
        <f>(F35/F68*100)</f>
        <v>0</v>
      </c>
      <c r="K35" s="14"/>
    </row>
    <row r="36" spans="1:12" ht="15" customHeight="1">
      <c r="A36" s="20" t="s">
        <v>20</v>
      </c>
      <c r="B36" s="2" t="s">
        <v>21</v>
      </c>
      <c r="C36" s="53">
        <f>(C37+C40+C47)</f>
        <v>515000</v>
      </c>
      <c r="D36" s="53">
        <f>(D37+D40+D47)</f>
        <v>533500</v>
      </c>
      <c r="E36" s="53">
        <f>(E37+E40+E47)</f>
        <v>126000</v>
      </c>
      <c r="F36" s="50">
        <f>(F37+F40+F47)</f>
        <v>123472.17000000001</v>
      </c>
      <c r="G36" s="50">
        <f>(F36/E36*100)</f>
        <v>97.993785714285721</v>
      </c>
      <c r="H36" s="61">
        <f>(F36/F68*100)</f>
        <v>10.519526844820547</v>
      </c>
      <c r="K36" s="14"/>
    </row>
    <row r="37" spans="1:12" ht="15" customHeight="1">
      <c r="A37" s="22" t="s">
        <v>2</v>
      </c>
      <c r="B37" s="47" t="s">
        <v>22</v>
      </c>
      <c r="C37" s="54">
        <f>(C38+C39)</f>
        <v>137500</v>
      </c>
      <c r="D37" s="54">
        <f>(D38+D39)</f>
        <v>231000</v>
      </c>
      <c r="E37" s="54">
        <f>(E38+E39)</f>
        <v>41000</v>
      </c>
      <c r="F37" s="55">
        <f>(F38+F39)</f>
        <v>40722.980000000003</v>
      </c>
      <c r="G37" s="55">
        <f t="shared" ref="G37:G46" si="4">(F37/E37*100)</f>
        <v>99.32434146341464</v>
      </c>
      <c r="H37" s="67">
        <f>(F37/F68*100)</f>
        <v>3.4694982789327367</v>
      </c>
      <c r="K37" s="14"/>
    </row>
    <row r="38" spans="1:12" ht="15" customHeight="1">
      <c r="A38" s="21" t="s">
        <v>17</v>
      </c>
      <c r="B38" s="5" t="s">
        <v>23</v>
      </c>
      <c r="C38" s="56">
        <v>130000</v>
      </c>
      <c r="D38" s="56">
        <v>221000</v>
      </c>
      <c r="E38" s="56">
        <v>40000</v>
      </c>
      <c r="F38" s="51">
        <v>39733.75</v>
      </c>
      <c r="G38" s="51">
        <f t="shared" si="4"/>
        <v>99.334374999999994</v>
      </c>
      <c r="H38" s="68">
        <f>(F38/F68*100)</f>
        <v>3.3852183027996379</v>
      </c>
      <c r="L38" s="75"/>
    </row>
    <row r="39" spans="1:12" ht="15" customHeight="1">
      <c r="A39" s="21" t="s">
        <v>24</v>
      </c>
      <c r="B39" s="5" t="s">
        <v>25</v>
      </c>
      <c r="C39" s="56">
        <v>7500</v>
      </c>
      <c r="D39" s="56">
        <v>10000</v>
      </c>
      <c r="E39" s="56">
        <v>1000</v>
      </c>
      <c r="F39" s="51">
        <v>989.23</v>
      </c>
      <c r="G39" s="51">
        <f t="shared" si="4"/>
        <v>98.923000000000002</v>
      </c>
      <c r="H39" s="68">
        <f>(F39/F68*100)</f>
        <v>8.4279976133098095E-2</v>
      </c>
    </row>
    <row r="40" spans="1:12" ht="15" customHeight="1">
      <c r="A40" s="22" t="s">
        <v>3</v>
      </c>
      <c r="B40" s="47" t="s">
        <v>26</v>
      </c>
      <c r="C40" s="55">
        <f>(C41+C42+C43+C44+C45+C46)</f>
        <v>347500</v>
      </c>
      <c r="D40" s="55">
        <f>(D41+D42+D43+D44+D45+D46)</f>
        <v>272500</v>
      </c>
      <c r="E40" s="55">
        <f>(E41+E42+E43+E44+E45+E46)</f>
        <v>85000</v>
      </c>
      <c r="F40" s="55">
        <f>(F41+F42+F43+F44+F45+F46)</f>
        <v>82749.19</v>
      </c>
      <c r="G40" s="55">
        <f t="shared" si="4"/>
        <v>97.351988235294115</v>
      </c>
      <c r="H40" s="67">
        <f>(F40/F68*100)</f>
        <v>7.0500285658878097</v>
      </c>
    </row>
    <row r="41" spans="1:12" ht="15" customHeight="1">
      <c r="A41" s="21" t="s">
        <v>27</v>
      </c>
      <c r="B41" s="5" t="s">
        <v>134</v>
      </c>
      <c r="C41" s="56">
        <v>150000</v>
      </c>
      <c r="D41" s="56">
        <v>150000</v>
      </c>
      <c r="E41" s="56">
        <v>75000</v>
      </c>
      <c r="F41" s="51">
        <v>66304.070000000007</v>
      </c>
      <c r="G41" s="51">
        <f t="shared" si="4"/>
        <v>88.405426666666671</v>
      </c>
      <c r="H41" s="68">
        <f>(F41/F68*100)</f>
        <v>5.6489445701477559</v>
      </c>
    </row>
    <row r="42" spans="1:12" ht="15" customHeight="1">
      <c r="A42" s="21" t="s">
        <v>28</v>
      </c>
      <c r="B42" s="5" t="s">
        <v>135</v>
      </c>
      <c r="C42" s="56">
        <v>75000</v>
      </c>
      <c r="D42" s="51">
        <v>0</v>
      </c>
      <c r="E42" s="51">
        <v>0</v>
      </c>
      <c r="F42" s="51">
        <v>0</v>
      </c>
      <c r="G42" s="51">
        <v>0</v>
      </c>
      <c r="H42" s="68">
        <f>(F42/F68*100)</f>
        <v>0</v>
      </c>
      <c r="I42" s="49"/>
      <c r="L42" s="75"/>
    </row>
    <row r="43" spans="1:12" ht="15" customHeight="1">
      <c r="A43" s="21" t="s">
        <v>29</v>
      </c>
      <c r="B43" s="5" t="s">
        <v>136</v>
      </c>
      <c r="C43" s="56">
        <v>100000</v>
      </c>
      <c r="D43" s="56">
        <v>100000</v>
      </c>
      <c r="E43" s="56">
        <v>6000</v>
      </c>
      <c r="F43" s="51">
        <v>10899.5</v>
      </c>
      <c r="G43" s="51">
        <f t="shared" si="4"/>
        <v>181.65833333333333</v>
      </c>
      <c r="H43" s="68">
        <f>(F43/F68*100)</f>
        <v>0.92861073750563816</v>
      </c>
    </row>
    <row r="44" spans="1:12" ht="15" customHeight="1">
      <c r="A44" s="21" t="s">
        <v>30</v>
      </c>
      <c r="B44" s="5" t="s">
        <v>137</v>
      </c>
      <c r="C44" s="56">
        <v>10000</v>
      </c>
      <c r="D44" s="56">
        <v>10000</v>
      </c>
      <c r="E44" s="56">
        <v>0</v>
      </c>
      <c r="F44" s="51">
        <v>0</v>
      </c>
      <c r="G44" s="51">
        <v>0</v>
      </c>
      <c r="H44" s="68">
        <f>(F44/F68*100)</f>
        <v>0</v>
      </c>
    </row>
    <row r="45" spans="1:12" ht="15" customHeight="1">
      <c r="A45" s="28" t="s">
        <v>31</v>
      </c>
      <c r="B45" s="4" t="s">
        <v>32</v>
      </c>
      <c r="C45" s="56">
        <v>0</v>
      </c>
      <c r="D45" s="56">
        <v>0</v>
      </c>
      <c r="E45" s="56">
        <v>3000</v>
      </c>
      <c r="F45" s="51">
        <v>2850</v>
      </c>
      <c r="G45" s="51">
        <f t="shared" si="4"/>
        <v>95</v>
      </c>
      <c r="H45" s="69">
        <f>(F45/F68*100)</f>
        <v>0.24281302829405652</v>
      </c>
    </row>
    <row r="46" spans="1:12" ht="15" customHeight="1">
      <c r="A46" s="28" t="s">
        <v>103</v>
      </c>
      <c r="B46" s="4" t="s">
        <v>138</v>
      </c>
      <c r="C46" s="56">
        <v>12500</v>
      </c>
      <c r="D46" s="56">
        <v>12500</v>
      </c>
      <c r="E46" s="56">
        <v>1000</v>
      </c>
      <c r="F46" s="51">
        <v>2695.62</v>
      </c>
      <c r="G46" s="51">
        <f t="shared" si="4"/>
        <v>269.56200000000001</v>
      </c>
      <c r="H46" s="69">
        <f>(F46/F68*100)</f>
        <v>0.22966022994035953</v>
      </c>
    </row>
    <row r="47" spans="1:12" ht="15" customHeight="1">
      <c r="A47" s="22" t="s">
        <v>4</v>
      </c>
      <c r="B47" s="47" t="s">
        <v>53</v>
      </c>
      <c r="C47" s="54">
        <v>30000</v>
      </c>
      <c r="D47" s="54">
        <v>30000</v>
      </c>
      <c r="E47" s="54">
        <v>0</v>
      </c>
      <c r="F47" s="55">
        <v>0</v>
      </c>
      <c r="G47" s="55">
        <v>0</v>
      </c>
      <c r="H47" s="67">
        <f>(F47/F68*100)</f>
        <v>0</v>
      </c>
    </row>
    <row r="48" spans="1:12" ht="15" customHeight="1">
      <c r="A48" s="20" t="s">
        <v>33</v>
      </c>
      <c r="B48" s="2" t="s">
        <v>34</v>
      </c>
      <c r="C48" s="53">
        <f>(C49+C50)</f>
        <v>70000</v>
      </c>
      <c r="D48" s="53">
        <f>(D49+D50)</f>
        <v>70000</v>
      </c>
      <c r="E48" s="53">
        <f>(E49+E50)</f>
        <v>26500</v>
      </c>
      <c r="F48" s="50">
        <f>(F49+F50)</f>
        <v>31855.68</v>
      </c>
      <c r="G48" s="50">
        <f>(F48/E48*100)</f>
        <v>120.21011320754718</v>
      </c>
      <c r="H48" s="61">
        <f>(F48/F68*100)</f>
        <v>2.7140260102338285</v>
      </c>
    </row>
    <row r="49" spans="1:11" ht="15" customHeight="1">
      <c r="A49" s="28" t="s">
        <v>2</v>
      </c>
      <c r="B49" s="4" t="s">
        <v>58</v>
      </c>
      <c r="C49" s="56">
        <v>50000</v>
      </c>
      <c r="D49" s="56">
        <v>50000</v>
      </c>
      <c r="E49" s="56">
        <v>26500</v>
      </c>
      <c r="F49" s="51">
        <v>31855.68</v>
      </c>
      <c r="G49" s="51">
        <f t="shared" ref="G49:G66" si="5">(F49/E49*100)</f>
        <v>120.21011320754718</v>
      </c>
      <c r="H49" s="69">
        <f>(F49/F68*100)</f>
        <v>2.7140260102338285</v>
      </c>
    </row>
    <row r="50" spans="1:11" ht="15" customHeight="1">
      <c r="A50" s="28" t="s">
        <v>3</v>
      </c>
      <c r="B50" s="4" t="s">
        <v>111</v>
      </c>
      <c r="C50" s="56">
        <v>20000</v>
      </c>
      <c r="D50" s="56">
        <v>20000</v>
      </c>
      <c r="E50" s="56">
        <v>0</v>
      </c>
      <c r="F50" s="51">
        <v>0</v>
      </c>
      <c r="G50" s="51">
        <v>0</v>
      </c>
      <c r="H50" s="69">
        <f>(F50/F68*100)</f>
        <v>0</v>
      </c>
    </row>
    <row r="51" spans="1:11" ht="15" customHeight="1">
      <c r="A51" s="20" t="s">
        <v>35</v>
      </c>
      <c r="B51" s="2" t="s">
        <v>36</v>
      </c>
      <c r="C51" s="50">
        <f>(C52+C53+C54)</f>
        <v>25000</v>
      </c>
      <c r="D51" s="50">
        <f>(D52+D53+D54)</f>
        <v>28000</v>
      </c>
      <c r="E51" s="50">
        <f>(E52+E53+E54)</f>
        <v>3500</v>
      </c>
      <c r="F51" s="50">
        <f>(F52+F53+F54)</f>
        <v>0</v>
      </c>
      <c r="G51" s="50">
        <f t="shared" si="5"/>
        <v>0</v>
      </c>
      <c r="H51" s="61">
        <f>(F51/F68*100)</f>
        <v>0</v>
      </c>
    </row>
    <row r="52" spans="1:11" ht="15" customHeight="1">
      <c r="A52" s="28" t="s">
        <v>2</v>
      </c>
      <c r="B52" s="4" t="s">
        <v>37</v>
      </c>
      <c r="C52" s="51">
        <v>22000</v>
      </c>
      <c r="D52" s="51">
        <v>25000</v>
      </c>
      <c r="E52" s="51">
        <v>0</v>
      </c>
      <c r="F52" s="51">
        <v>0</v>
      </c>
      <c r="G52" s="51">
        <v>0</v>
      </c>
      <c r="H52" s="69">
        <f>(F52/F68*100)</f>
        <v>0</v>
      </c>
    </row>
    <row r="53" spans="1:11" ht="15" customHeight="1">
      <c r="A53" s="28" t="s">
        <v>3</v>
      </c>
      <c r="B53" s="4" t="s">
        <v>59</v>
      </c>
      <c r="C53" s="56">
        <v>1500</v>
      </c>
      <c r="D53" s="56">
        <v>1500</v>
      </c>
      <c r="E53" s="56">
        <v>3500</v>
      </c>
      <c r="F53" s="51">
        <v>0</v>
      </c>
      <c r="G53" s="51">
        <f t="shared" si="5"/>
        <v>0</v>
      </c>
      <c r="H53" s="69">
        <f>(F53/F68*100)</f>
        <v>0</v>
      </c>
    </row>
    <row r="54" spans="1:11" ht="15" customHeight="1">
      <c r="A54" s="28" t="s">
        <v>38</v>
      </c>
      <c r="B54" s="4" t="s">
        <v>39</v>
      </c>
      <c r="C54" s="56">
        <v>1500</v>
      </c>
      <c r="D54" s="56">
        <v>1500</v>
      </c>
      <c r="E54" s="56">
        <v>0</v>
      </c>
      <c r="F54" s="51">
        <v>0</v>
      </c>
      <c r="G54" s="51">
        <v>0</v>
      </c>
      <c r="H54" s="69">
        <f>(F54/F68*100)</f>
        <v>0</v>
      </c>
    </row>
    <row r="55" spans="1:11" ht="15" customHeight="1">
      <c r="A55" s="20" t="s">
        <v>40</v>
      </c>
      <c r="B55" s="2" t="s">
        <v>41</v>
      </c>
      <c r="C55" s="50">
        <f>(C56+C57+C58+C59+C60+C61)</f>
        <v>50000</v>
      </c>
      <c r="D55" s="50">
        <f>(D56+D57+D58+D59+D60+D61)</f>
        <v>53000</v>
      </c>
      <c r="E55" s="50">
        <f>(E56+E57+E58+E59+E60+E61)</f>
        <v>20500</v>
      </c>
      <c r="F55" s="50">
        <f>(F56+F57+F58+F59+F60+F61)</f>
        <v>19492.349999999999</v>
      </c>
      <c r="G55" s="50">
        <f t="shared" si="5"/>
        <v>95.084634146341457</v>
      </c>
      <c r="H55" s="61">
        <f>(F55/F68*100)</f>
        <v>1.6607005375675974</v>
      </c>
    </row>
    <row r="56" spans="1:11" ht="15" customHeight="1">
      <c r="A56" s="28" t="s">
        <v>2</v>
      </c>
      <c r="B56" s="4" t="s">
        <v>42</v>
      </c>
      <c r="C56" s="56">
        <v>20000</v>
      </c>
      <c r="D56" s="56">
        <v>20000</v>
      </c>
      <c r="E56" s="56">
        <v>0</v>
      </c>
      <c r="F56" s="51">
        <v>0</v>
      </c>
      <c r="G56" s="51">
        <v>0</v>
      </c>
      <c r="H56" s="69">
        <f>(F56/F68*100)</f>
        <v>0</v>
      </c>
    </row>
    <row r="57" spans="1:11" ht="15" customHeight="1">
      <c r="A57" s="28" t="s">
        <v>3</v>
      </c>
      <c r="B57" s="4" t="s">
        <v>43</v>
      </c>
      <c r="C57" s="56">
        <v>0</v>
      </c>
      <c r="D57" s="56">
        <v>0</v>
      </c>
      <c r="E57" s="56">
        <v>0</v>
      </c>
      <c r="F57" s="51">
        <v>0</v>
      </c>
      <c r="G57" s="51">
        <v>0</v>
      </c>
      <c r="H57" s="69">
        <f>(F57/F68*100)</f>
        <v>0</v>
      </c>
    </row>
    <row r="58" spans="1:11" ht="15" customHeight="1">
      <c r="A58" s="28" t="s">
        <v>4</v>
      </c>
      <c r="B58" s="4" t="s">
        <v>44</v>
      </c>
      <c r="C58" s="56">
        <v>5000</v>
      </c>
      <c r="D58" s="56">
        <v>5000</v>
      </c>
      <c r="E58" s="56">
        <v>7500</v>
      </c>
      <c r="F58" s="51">
        <v>10411.17</v>
      </c>
      <c r="G58" s="51">
        <f t="shared" si="5"/>
        <v>138.81559999999999</v>
      </c>
      <c r="H58" s="69">
        <f>(F58/F68*100)</f>
        <v>0.88700621606464303</v>
      </c>
    </row>
    <row r="59" spans="1:11" ht="15" customHeight="1">
      <c r="A59" s="28" t="s">
        <v>8</v>
      </c>
      <c r="B59" s="4" t="s">
        <v>45</v>
      </c>
      <c r="C59" s="56">
        <v>0</v>
      </c>
      <c r="D59" s="56">
        <v>0</v>
      </c>
      <c r="E59" s="56">
        <v>0</v>
      </c>
      <c r="F59" s="51">
        <v>0</v>
      </c>
      <c r="G59" s="51">
        <v>0</v>
      </c>
      <c r="H59" s="69">
        <f>(F59/F68*100)</f>
        <v>0</v>
      </c>
    </row>
    <row r="60" spans="1:11" ht="15" customHeight="1">
      <c r="A60" s="28" t="s">
        <v>9</v>
      </c>
      <c r="B60" s="4" t="s">
        <v>46</v>
      </c>
      <c r="C60" s="56">
        <v>20000</v>
      </c>
      <c r="D60" s="56">
        <v>23000</v>
      </c>
      <c r="E60" s="56">
        <v>5000</v>
      </c>
      <c r="F60" s="51">
        <v>1381.18</v>
      </c>
      <c r="G60" s="51">
        <f t="shared" si="5"/>
        <v>27.623600000000003</v>
      </c>
      <c r="H60" s="69">
        <f>(F60/F68*100)</f>
        <v>0.11767315734006491</v>
      </c>
      <c r="I60" s="49"/>
    </row>
    <row r="61" spans="1:11" ht="15" customHeight="1">
      <c r="A61" s="28" t="s">
        <v>10</v>
      </c>
      <c r="B61" s="4" t="s">
        <v>60</v>
      </c>
      <c r="C61" s="56">
        <v>5000</v>
      </c>
      <c r="D61" s="56">
        <v>5000</v>
      </c>
      <c r="E61" s="56">
        <v>8000</v>
      </c>
      <c r="F61" s="51">
        <v>7700</v>
      </c>
      <c r="G61" s="51">
        <f t="shared" si="5"/>
        <v>96.25</v>
      </c>
      <c r="H61" s="69">
        <f>(F61/F68*100)</f>
        <v>0.65602116416288958</v>
      </c>
      <c r="K61" s="44"/>
    </row>
    <row r="62" spans="1:11" ht="15" customHeight="1">
      <c r="A62" s="20" t="s">
        <v>47</v>
      </c>
      <c r="B62" s="2" t="s">
        <v>48</v>
      </c>
      <c r="C62" s="53">
        <f>(C63)</f>
        <v>25000</v>
      </c>
      <c r="D62" s="53">
        <f>(D63)</f>
        <v>20000</v>
      </c>
      <c r="E62" s="53">
        <f>(E63)</f>
        <v>12000</v>
      </c>
      <c r="F62" s="50">
        <f>(F63)</f>
        <v>12000</v>
      </c>
      <c r="G62" s="50">
        <f t="shared" si="5"/>
        <v>100</v>
      </c>
      <c r="H62" s="61">
        <f>(F62/F68*100)</f>
        <v>1.022370645448659</v>
      </c>
    </row>
    <row r="63" spans="1:11" ht="15" customHeight="1">
      <c r="A63" s="28" t="s">
        <v>2</v>
      </c>
      <c r="B63" s="4" t="s">
        <v>110</v>
      </c>
      <c r="C63" s="56">
        <v>25000</v>
      </c>
      <c r="D63" s="56">
        <v>20000</v>
      </c>
      <c r="E63" s="56">
        <v>12000</v>
      </c>
      <c r="F63" s="51">
        <v>12000</v>
      </c>
      <c r="G63" s="51">
        <f t="shared" si="5"/>
        <v>100</v>
      </c>
      <c r="H63" s="69">
        <f>(F63/F68)</f>
        <v>1.022370645448659E-2</v>
      </c>
    </row>
    <row r="64" spans="1:11" ht="15" customHeight="1">
      <c r="A64" s="20" t="s">
        <v>49</v>
      </c>
      <c r="B64" s="2" t="s">
        <v>123</v>
      </c>
      <c r="C64" s="53">
        <v>25000</v>
      </c>
      <c r="D64" s="50">
        <v>30000</v>
      </c>
      <c r="E64" s="50">
        <v>88000</v>
      </c>
      <c r="F64" s="50">
        <v>106881.4</v>
      </c>
      <c r="G64" s="50">
        <f t="shared" si="5"/>
        <v>121.45613636363635</v>
      </c>
      <c r="H64" s="61">
        <f>(F64/F68*100)</f>
        <v>9.1060338253713589</v>
      </c>
      <c r="I64" s="49"/>
    </row>
    <row r="65" spans="1:12" ht="15" customHeight="1">
      <c r="A65" s="30" t="s">
        <v>50</v>
      </c>
      <c r="B65" s="2" t="s">
        <v>51</v>
      </c>
      <c r="C65" s="50">
        <v>690000</v>
      </c>
      <c r="D65" s="50">
        <v>0</v>
      </c>
      <c r="E65" s="50">
        <v>0</v>
      </c>
      <c r="F65" s="50">
        <v>0</v>
      </c>
      <c r="G65" s="50">
        <v>0</v>
      </c>
      <c r="H65" s="61">
        <f>(F65/F68*100)</f>
        <v>0</v>
      </c>
      <c r="J65" s="44"/>
    </row>
    <row r="66" spans="1:12" ht="15" customHeight="1">
      <c r="A66" s="30" t="s">
        <v>109</v>
      </c>
      <c r="B66" s="2" t="s">
        <v>121</v>
      </c>
      <c r="C66" s="50">
        <v>190000</v>
      </c>
      <c r="D66" s="50">
        <v>190000</v>
      </c>
      <c r="E66" s="50">
        <v>63000</v>
      </c>
      <c r="F66" s="50">
        <v>62968.75</v>
      </c>
      <c r="G66" s="50">
        <f t="shared" si="5"/>
        <v>99.950396825396822</v>
      </c>
      <c r="H66" s="61">
        <f>(F66/F68*100)</f>
        <v>5.3647834650496034</v>
      </c>
    </row>
    <row r="67" spans="1:12" ht="15" customHeight="1">
      <c r="A67" s="20" t="s">
        <v>52</v>
      </c>
      <c r="B67" s="2" t="s">
        <v>57</v>
      </c>
      <c r="C67" s="53">
        <v>0</v>
      </c>
      <c r="D67" s="53">
        <v>0</v>
      </c>
      <c r="E67" s="53">
        <v>0</v>
      </c>
      <c r="F67" s="50">
        <v>0</v>
      </c>
      <c r="G67" s="50">
        <v>0</v>
      </c>
      <c r="H67" s="61">
        <f>(F67/F68*100)</f>
        <v>0</v>
      </c>
    </row>
    <row r="68" spans="1:12" ht="15" customHeight="1">
      <c r="A68" s="31"/>
      <c r="B68" s="3" t="s">
        <v>68</v>
      </c>
      <c r="C68" s="57">
        <f>(C20+C25+C36+C48+C51+C55+C62+C64+C65+C66+C67)</f>
        <v>3115000</v>
      </c>
      <c r="D68" s="57">
        <f>(D20+D25+D36+D48+D51+D55+D62+D64+D65+D66+D67)</f>
        <v>2535000</v>
      </c>
      <c r="E68" s="57">
        <f>(E67+E66+E65+E64+E62+E55+E51+E48+E36+E25+E20)</f>
        <v>1292000</v>
      </c>
      <c r="F68" s="64">
        <f>(F20+F25+F36+F48+F51+F55+F62+F64+F65+F66+F67)</f>
        <v>1173742.6199999999</v>
      </c>
      <c r="G68" s="65">
        <f>(F68/E68*100)</f>
        <v>90.846952012383895</v>
      </c>
      <c r="H68" s="70">
        <f>(H20+H25+H36+H48+H51+H55+H62+H64+H65+H66+H67)</f>
        <v>99.999999999999986</v>
      </c>
    </row>
    <row r="69" spans="1:12" ht="15" customHeight="1" thickBot="1">
      <c r="A69" s="23"/>
      <c r="B69" s="32" t="s">
        <v>143</v>
      </c>
      <c r="C69" s="58"/>
      <c r="D69" s="58"/>
      <c r="E69" s="58"/>
      <c r="F69" s="76">
        <f>(F17-F68)</f>
        <v>107836.04000000027</v>
      </c>
      <c r="G69" s="59"/>
      <c r="H69" s="60"/>
    </row>
    <row r="70" spans="1:12" ht="15" customHeight="1">
      <c r="A70" s="41"/>
      <c r="B70" s="77"/>
      <c r="C70" s="42"/>
      <c r="D70" s="42"/>
      <c r="E70" s="42"/>
      <c r="F70" s="42"/>
      <c r="G70" s="39"/>
      <c r="H70" s="39"/>
    </row>
    <row r="71" spans="1:12" ht="15" customHeight="1" thickBot="1">
      <c r="A71" s="41"/>
      <c r="B71" s="41"/>
      <c r="C71" s="42"/>
      <c r="D71" s="42"/>
      <c r="E71" s="42"/>
      <c r="F71" s="42"/>
      <c r="G71" s="39"/>
      <c r="H71" s="39"/>
    </row>
    <row r="72" spans="1:12" ht="15" customHeight="1">
      <c r="A72" s="17" t="s">
        <v>3</v>
      </c>
      <c r="B72" s="18" t="s">
        <v>108</v>
      </c>
      <c r="C72" s="19" t="s">
        <v>125</v>
      </c>
      <c r="D72" s="26" t="s">
        <v>140</v>
      </c>
      <c r="E72" s="26" t="s">
        <v>139</v>
      </c>
      <c r="F72" s="26" t="s">
        <v>126</v>
      </c>
      <c r="G72" s="26" t="s">
        <v>112</v>
      </c>
      <c r="H72" s="27" t="s">
        <v>116</v>
      </c>
    </row>
    <row r="73" spans="1:12" ht="15" customHeight="1">
      <c r="A73" s="20" t="s">
        <v>27</v>
      </c>
      <c r="B73" s="7" t="s">
        <v>69</v>
      </c>
      <c r="C73" s="53">
        <f>(C74+C75+C76+C77)</f>
        <v>32500</v>
      </c>
      <c r="D73" s="53">
        <f>(D74+D75+D76+D77)</f>
        <v>32500</v>
      </c>
      <c r="E73" s="53">
        <f>(E74+E75+E76+E77)</f>
        <v>15500</v>
      </c>
      <c r="F73" s="50">
        <f>(F74+F75+F76+F77)</f>
        <v>9542.27</v>
      </c>
      <c r="G73" s="50">
        <f>(F73/E73*100)</f>
        <v>61.563032258064524</v>
      </c>
      <c r="H73" s="61">
        <f>(F73/F100*100)</f>
        <v>2.7056194142179315</v>
      </c>
      <c r="I73" s="37"/>
      <c r="J73" s="37"/>
      <c r="K73" s="37"/>
      <c r="L73" s="37"/>
    </row>
    <row r="74" spans="1:12" ht="15" customHeight="1">
      <c r="A74" s="21"/>
      <c r="B74" s="5" t="s">
        <v>70</v>
      </c>
      <c r="C74" s="51">
        <v>7500</v>
      </c>
      <c r="D74" s="51">
        <v>7500</v>
      </c>
      <c r="E74" s="51">
        <v>6000</v>
      </c>
      <c r="F74" s="51">
        <v>1977.71</v>
      </c>
      <c r="G74" s="51">
        <f t="shared" ref="G74:G100" si="6">(F74/E74*100)</f>
        <v>32.961833333333331</v>
      </c>
      <c r="H74" s="63">
        <f>(F74/F100*100)</f>
        <v>0.56076075940975734</v>
      </c>
      <c r="I74" s="37"/>
      <c r="J74" s="37"/>
      <c r="K74" s="37"/>
      <c r="L74" s="37"/>
    </row>
    <row r="75" spans="1:12" ht="15" customHeight="1">
      <c r="A75" s="22"/>
      <c r="B75" s="5" t="s">
        <v>71</v>
      </c>
      <c r="C75" s="51">
        <v>15000</v>
      </c>
      <c r="D75" s="51">
        <v>15000</v>
      </c>
      <c r="E75" s="51">
        <v>0</v>
      </c>
      <c r="F75" s="51">
        <v>0</v>
      </c>
      <c r="G75" s="51">
        <v>0</v>
      </c>
      <c r="H75" s="63">
        <f>(F75/F100*100)</f>
        <v>0</v>
      </c>
    </row>
    <row r="76" spans="1:12" ht="15" customHeight="1">
      <c r="A76" s="21"/>
      <c r="B76" s="5" t="s">
        <v>72</v>
      </c>
      <c r="C76" s="56">
        <v>2500</v>
      </c>
      <c r="D76" s="56">
        <v>2500</v>
      </c>
      <c r="E76" s="56">
        <v>3500</v>
      </c>
      <c r="F76" s="51">
        <v>2937.41</v>
      </c>
      <c r="G76" s="51">
        <f t="shared" si="6"/>
        <v>83.926000000000002</v>
      </c>
      <c r="H76" s="63">
        <f>(F76/F100*100)</f>
        <v>0.83287451764809572</v>
      </c>
    </row>
    <row r="77" spans="1:12" ht="15" customHeight="1">
      <c r="A77" s="21"/>
      <c r="B77" s="5" t="s">
        <v>73</v>
      </c>
      <c r="C77" s="56">
        <v>7500</v>
      </c>
      <c r="D77" s="56">
        <v>7500</v>
      </c>
      <c r="E77" s="56">
        <v>6000</v>
      </c>
      <c r="F77" s="51">
        <v>4627.1499999999996</v>
      </c>
      <c r="G77" s="51">
        <f t="shared" si="6"/>
        <v>77.119166666666658</v>
      </c>
      <c r="H77" s="63">
        <f>(F77/F100*100)</f>
        <v>1.3119841371600782</v>
      </c>
      <c r="L77" s="44"/>
    </row>
    <row r="78" spans="1:12" ht="15" customHeight="1">
      <c r="A78" s="20" t="s">
        <v>28</v>
      </c>
      <c r="B78" s="7" t="s">
        <v>74</v>
      </c>
      <c r="C78" s="53">
        <f>(C79+C80+C81+C82+C83+C84+C85+C86+C87)</f>
        <v>78000</v>
      </c>
      <c r="D78" s="53">
        <f>(D79+D80+D81+D82+D83+D84+D85+D86+D87)</f>
        <v>78000</v>
      </c>
      <c r="E78" s="53">
        <f>(E79+E80+E81+E82+E83+E84+E85+E86+E87)</f>
        <v>76000</v>
      </c>
      <c r="F78" s="50">
        <f>(F79+F80+F81+F82+F83+F84+F85+F86+F87)</f>
        <v>68166.01999999999</v>
      </c>
      <c r="G78" s="50">
        <f t="shared" si="6"/>
        <v>89.692131578947354</v>
      </c>
      <c r="H78" s="61">
        <f>(F78/F100*100)</f>
        <v>19.327823159685039</v>
      </c>
    </row>
    <row r="79" spans="1:12" ht="15" customHeight="1">
      <c r="A79" s="21"/>
      <c r="B79" s="5" t="s">
        <v>76</v>
      </c>
      <c r="C79" s="56">
        <v>7500</v>
      </c>
      <c r="D79" s="56">
        <v>7500</v>
      </c>
      <c r="E79" s="56">
        <v>12500</v>
      </c>
      <c r="F79" s="51">
        <v>12575.41</v>
      </c>
      <c r="G79" s="51">
        <f t="shared" si="6"/>
        <v>100.60328000000001</v>
      </c>
      <c r="H79" s="63">
        <f>(F79/F100*100)</f>
        <v>3.5656372579847688</v>
      </c>
    </row>
    <row r="80" spans="1:12" ht="15" customHeight="1">
      <c r="A80" s="21"/>
      <c r="B80" s="5" t="s">
        <v>75</v>
      </c>
      <c r="C80" s="56">
        <v>5000</v>
      </c>
      <c r="D80" s="56">
        <v>5000</v>
      </c>
      <c r="E80" s="56">
        <v>1000</v>
      </c>
      <c r="F80" s="51">
        <v>0</v>
      </c>
      <c r="G80" s="51">
        <f t="shared" si="6"/>
        <v>0</v>
      </c>
      <c r="H80" s="63">
        <f>(F80/F100*100)</f>
        <v>0</v>
      </c>
    </row>
    <row r="81" spans="1:11" ht="15" customHeight="1">
      <c r="A81" s="22"/>
      <c r="B81" s="5" t="s">
        <v>77</v>
      </c>
      <c r="C81" s="56">
        <v>1000</v>
      </c>
      <c r="D81" s="56">
        <v>1000</v>
      </c>
      <c r="E81" s="56">
        <v>1000</v>
      </c>
      <c r="F81" s="51">
        <v>800</v>
      </c>
      <c r="G81" s="51">
        <f t="shared" si="6"/>
        <v>80</v>
      </c>
      <c r="H81" s="63">
        <f>(F81/F100*100)</f>
        <v>0.22683235030808657</v>
      </c>
      <c r="I81" s="14"/>
    </row>
    <row r="82" spans="1:11" ht="15" customHeight="1">
      <c r="A82" s="22"/>
      <c r="B82" s="4" t="s">
        <v>78</v>
      </c>
      <c r="C82" s="56">
        <v>12500</v>
      </c>
      <c r="D82" s="56">
        <v>12500</v>
      </c>
      <c r="E82" s="56">
        <v>6000</v>
      </c>
      <c r="F82" s="51">
        <v>5961.7</v>
      </c>
      <c r="G82" s="51">
        <f t="shared" si="6"/>
        <v>99.361666666666665</v>
      </c>
      <c r="H82" s="63">
        <f>(F82/F100*100)</f>
        <v>1.6903830285396497</v>
      </c>
    </row>
    <row r="83" spans="1:11" ht="15" customHeight="1">
      <c r="A83" s="22"/>
      <c r="B83" s="5" t="s">
        <v>79</v>
      </c>
      <c r="C83" s="56">
        <v>3500</v>
      </c>
      <c r="D83" s="56">
        <v>3500</v>
      </c>
      <c r="E83" s="56">
        <v>5000</v>
      </c>
      <c r="F83" s="51">
        <v>2022.6</v>
      </c>
      <c r="G83" s="51">
        <f t="shared" si="6"/>
        <v>40.451999999999998</v>
      </c>
      <c r="H83" s="63">
        <f>(F83/F100*100)</f>
        <v>0.57348888966641987</v>
      </c>
    </row>
    <row r="84" spans="1:11" ht="15" customHeight="1">
      <c r="A84" s="21"/>
      <c r="B84" s="5" t="s">
        <v>80</v>
      </c>
      <c r="C84" s="56">
        <v>37500</v>
      </c>
      <c r="D84" s="56">
        <v>37500</v>
      </c>
      <c r="E84" s="56">
        <v>37500</v>
      </c>
      <c r="F84" s="51">
        <v>35000</v>
      </c>
      <c r="G84" s="51">
        <f t="shared" si="6"/>
        <v>93.333333333333329</v>
      </c>
      <c r="H84" s="63">
        <f>(F84/F100*100)</f>
        <v>9.9239153259787862</v>
      </c>
      <c r="K84" s="44"/>
    </row>
    <row r="85" spans="1:11" ht="15" customHeight="1">
      <c r="A85" s="22"/>
      <c r="B85" s="5" t="s">
        <v>81</v>
      </c>
      <c r="C85" s="56">
        <v>2500</v>
      </c>
      <c r="D85" s="56">
        <v>2500</v>
      </c>
      <c r="E85" s="56">
        <v>2500</v>
      </c>
      <c r="F85" s="51">
        <v>1806.31</v>
      </c>
      <c r="G85" s="51">
        <f t="shared" si="6"/>
        <v>72.252399999999994</v>
      </c>
      <c r="H85" s="63">
        <f>(F85/F100*100)</f>
        <v>0.51216192835624985</v>
      </c>
    </row>
    <row r="86" spans="1:11" ht="15" customHeight="1">
      <c r="A86" s="21"/>
      <c r="B86" s="5" t="s">
        <v>82</v>
      </c>
      <c r="C86" s="56">
        <v>3500</v>
      </c>
      <c r="D86" s="56">
        <v>3500</v>
      </c>
      <c r="E86" s="56">
        <v>500</v>
      </c>
      <c r="F86" s="51">
        <v>0</v>
      </c>
      <c r="G86" s="51">
        <f t="shared" si="6"/>
        <v>0</v>
      </c>
      <c r="H86" s="63">
        <f>(F86/F100*100)</f>
        <v>0</v>
      </c>
    </row>
    <row r="87" spans="1:11" ht="15" customHeight="1">
      <c r="A87" s="21"/>
      <c r="B87" s="5" t="s">
        <v>83</v>
      </c>
      <c r="C87" s="56">
        <v>5000</v>
      </c>
      <c r="D87" s="56">
        <v>5000</v>
      </c>
      <c r="E87" s="56">
        <v>10000</v>
      </c>
      <c r="F87" s="51">
        <v>10000</v>
      </c>
      <c r="G87" s="51">
        <f t="shared" si="6"/>
        <v>100</v>
      </c>
      <c r="H87" s="63">
        <f>(F87/F100*100)</f>
        <v>2.8354043788510821</v>
      </c>
      <c r="I87" s="49"/>
    </row>
    <row r="88" spans="1:11" ht="15" customHeight="1">
      <c r="A88" s="20" t="s">
        <v>29</v>
      </c>
      <c r="B88" s="7" t="s">
        <v>84</v>
      </c>
      <c r="C88" s="53">
        <f>(C89+C90)</f>
        <v>235000</v>
      </c>
      <c r="D88" s="53">
        <f>(D89+D90)</f>
        <v>235000</v>
      </c>
      <c r="E88" s="53">
        <f>(E89+E90)</f>
        <v>252500</v>
      </c>
      <c r="F88" s="50">
        <f>(F89+F90)</f>
        <v>215670.08</v>
      </c>
      <c r="G88" s="50">
        <f t="shared" si="6"/>
        <v>85.413893069306923</v>
      </c>
      <c r="H88" s="61">
        <f>(F88/F100*100)</f>
        <v>61.151188921916308</v>
      </c>
    </row>
    <row r="89" spans="1:11" ht="15" customHeight="1">
      <c r="A89" s="21"/>
      <c r="B89" s="5" t="s">
        <v>85</v>
      </c>
      <c r="C89" s="56">
        <v>230000</v>
      </c>
      <c r="D89" s="56">
        <v>230000</v>
      </c>
      <c r="E89" s="56">
        <v>250000</v>
      </c>
      <c r="F89" s="51">
        <v>213170.08</v>
      </c>
      <c r="G89" s="51">
        <f t="shared" si="6"/>
        <v>85.268031999999991</v>
      </c>
      <c r="H89" s="63">
        <f>(F89/F100*100)</f>
        <v>60.442337827203538</v>
      </c>
    </row>
    <row r="90" spans="1:11" ht="15" customHeight="1">
      <c r="A90" s="21"/>
      <c r="B90" s="5" t="s">
        <v>86</v>
      </c>
      <c r="C90" s="56">
        <v>5000</v>
      </c>
      <c r="D90" s="56">
        <v>5000</v>
      </c>
      <c r="E90" s="56">
        <v>2500</v>
      </c>
      <c r="F90" s="51">
        <v>2500</v>
      </c>
      <c r="G90" s="51">
        <f t="shared" si="6"/>
        <v>100</v>
      </c>
      <c r="H90" s="63">
        <f>(F90/F100*100)</f>
        <v>0.70885109471277052</v>
      </c>
    </row>
    <row r="91" spans="1:11" ht="15" customHeight="1">
      <c r="A91" s="20" t="s">
        <v>30</v>
      </c>
      <c r="B91" s="7" t="s">
        <v>87</v>
      </c>
      <c r="C91" s="53">
        <f>(C92+C93+C94+C95+C96)</f>
        <v>41500</v>
      </c>
      <c r="D91" s="53">
        <f>(D92+D93+D94+D95+D96)</f>
        <v>41500</v>
      </c>
      <c r="E91" s="53">
        <f>(E92+E93+E94+E95+E96)</f>
        <v>29700</v>
      </c>
      <c r="F91" s="50">
        <f>(F92+F93+F94+F95+F96)</f>
        <v>27731.41</v>
      </c>
      <c r="G91" s="50">
        <f t="shared" si="6"/>
        <v>93.371750841750838</v>
      </c>
      <c r="H91" s="71">
        <f>(F91/F100*100)</f>
        <v>7.8629761345714684</v>
      </c>
    </row>
    <row r="92" spans="1:11" ht="15" customHeight="1">
      <c r="A92" s="22"/>
      <c r="B92" s="4" t="s">
        <v>88</v>
      </c>
      <c r="C92" s="56">
        <v>15000</v>
      </c>
      <c r="D92" s="56">
        <v>15000</v>
      </c>
      <c r="E92" s="56">
        <v>10000</v>
      </c>
      <c r="F92" s="51">
        <v>9904.52</v>
      </c>
      <c r="G92" s="51">
        <f t="shared" si="6"/>
        <v>99.045199999999994</v>
      </c>
      <c r="H92" s="63">
        <f>(F92/F100*100)</f>
        <v>2.8083319378418121</v>
      </c>
    </row>
    <row r="93" spans="1:11" ht="15" customHeight="1">
      <c r="A93" s="21"/>
      <c r="B93" s="5" t="s">
        <v>89</v>
      </c>
      <c r="C93" s="56">
        <v>2500</v>
      </c>
      <c r="D93" s="56">
        <v>2500</v>
      </c>
      <c r="E93" s="56">
        <v>2500</v>
      </c>
      <c r="F93" s="51">
        <v>2500</v>
      </c>
      <c r="G93" s="51">
        <f t="shared" si="6"/>
        <v>100</v>
      </c>
      <c r="H93" s="63">
        <f>(F93/F100*100)</f>
        <v>0.70885109471277052</v>
      </c>
    </row>
    <row r="94" spans="1:11" ht="15" customHeight="1">
      <c r="A94" s="21"/>
      <c r="B94" s="5" t="s">
        <v>90</v>
      </c>
      <c r="C94" s="56">
        <v>15000</v>
      </c>
      <c r="D94" s="56">
        <v>15000</v>
      </c>
      <c r="E94" s="56">
        <v>10000</v>
      </c>
      <c r="F94" s="51">
        <v>8416.19</v>
      </c>
      <c r="G94" s="51">
        <f t="shared" si="6"/>
        <v>84.161900000000003</v>
      </c>
      <c r="H94" s="63">
        <f>(F94/F100*100)</f>
        <v>2.386330197924269</v>
      </c>
    </row>
    <row r="95" spans="1:11" ht="15" customHeight="1">
      <c r="A95" s="22"/>
      <c r="B95" s="5" t="s">
        <v>91</v>
      </c>
      <c r="C95" s="56">
        <v>1500</v>
      </c>
      <c r="D95" s="56">
        <v>1500</v>
      </c>
      <c r="E95" s="56">
        <v>500</v>
      </c>
      <c r="F95" s="51">
        <v>378.48</v>
      </c>
      <c r="G95" s="51">
        <f t="shared" si="6"/>
        <v>75.696000000000012</v>
      </c>
      <c r="H95" s="63">
        <f>(F95/F100*100)</f>
        <v>0.10731438493075576</v>
      </c>
    </row>
    <row r="96" spans="1:11" ht="15" customHeight="1">
      <c r="A96" s="22"/>
      <c r="B96" s="4" t="s">
        <v>92</v>
      </c>
      <c r="C96" s="56">
        <v>7500</v>
      </c>
      <c r="D96" s="56">
        <v>7500</v>
      </c>
      <c r="E96" s="56">
        <v>6700</v>
      </c>
      <c r="F96" s="51">
        <v>6532.22</v>
      </c>
      <c r="G96" s="51">
        <f t="shared" si="6"/>
        <v>97.495820895522385</v>
      </c>
      <c r="H96" s="63">
        <f>(F96/F100*100)</f>
        <v>1.8521485191618619</v>
      </c>
    </row>
    <row r="97" spans="1:8" ht="15" customHeight="1">
      <c r="A97" s="20" t="s">
        <v>31</v>
      </c>
      <c r="B97" s="7" t="s">
        <v>97</v>
      </c>
      <c r="C97" s="53">
        <f>(C98+C99)</f>
        <v>43500</v>
      </c>
      <c r="D97" s="53">
        <f>(D98+D99)</f>
        <v>43500</v>
      </c>
      <c r="E97" s="53">
        <f>(E98+E99)</f>
        <v>42000</v>
      </c>
      <c r="F97" s="50">
        <f>(F98+F99)</f>
        <v>31573.599999999999</v>
      </c>
      <c r="G97" s="50">
        <f t="shared" si="6"/>
        <v>75.1752380952381</v>
      </c>
      <c r="H97" s="71">
        <f>(F97/F100*100)</f>
        <v>8.9523923696092531</v>
      </c>
    </row>
    <row r="98" spans="1:8" ht="15" customHeight="1">
      <c r="A98" s="21"/>
      <c r="B98" s="5" t="s">
        <v>93</v>
      </c>
      <c r="C98" s="56">
        <v>42000</v>
      </c>
      <c r="D98" s="56">
        <v>42000</v>
      </c>
      <c r="E98" s="56">
        <v>40000</v>
      </c>
      <c r="F98" s="51">
        <v>29723.599999999999</v>
      </c>
      <c r="G98" s="51">
        <f t="shared" si="6"/>
        <v>74.308999999999997</v>
      </c>
      <c r="H98" s="63">
        <f>(F98/F100*100)</f>
        <v>8.4278425595218014</v>
      </c>
    </row>
    <row r="99" spans="1:8" ht="15" customHeight="1">
      <c r="A99" s="22"/>
      <c r="B99" s="5" t="s">
        <v>94</v>
      </c>
      <c r="C99" s="56">
        <v>1500</v>
      </c>
      <c r="D99" s="56">
        <v>1500</v>
      </c>
      <c r="E99" s="56">
        <v>2000</v>
      </c>
      <c r="F99" s="51">
        <v>1850</v>
      </c>
      <c r="G99" s="51">
        <f t="shared" si="6"/>
        <v>92.5</v>
      </c>
      <c r="H99" s="63">
        <f>(F99/F100*100)</f>
        <v>0.52454981008745016</v>
      </c>
    </row>
    <row r="100" spans="1:8" ht="15" customHeight="1" thickBot="1">
      <c r="A100" s="23"/>
      <c r="B100" s="24" t="s">
        <v>104</v>
      </c>
      <c r="C100" s="58">
        <f>(C97+C91+C88+C78+C73)</f>
        <v>430500</v>
      </c>
      <c r="D100" s="58">
        <f>(D97+D91+D88+D78+D73)</f>
        <v>430500</v>
      </c>
      <c r="E100" s="58">
        <f>(E73+E78+E88+E91+E97+E99)</f>
        <v>417700</v>
      </c>
      <c r="F100" s="72">
        <f>(F73+F78+F88+F91+F97)</f>
        <v>352683.37999999995</v>
      </c>
      <c r="G100" s="72">
        <f t="shared" si="6"/>
        <v>84.434613358869996</v>
      </c>
      <c r="H100" s="73">
        <f>(H73+H78+H88+H91+H97)</f>
        <v>100</v>
      </c>
    </row>
    <row r="101" spans="1:8" ht="15" customHeight="1">
      <c r="A101" s="40"/>
      <c r="B101" s="43"/>
      <c r="C101" s="40"/>
      <c r="D101" s="40"/>
      <c r="E101" s="40"/>
      <c r="F101" s="40"/>
      <c r="G101" s="39"/>
      <c r="H101" s="39"/>
    </row>
    <row r="102" spans="1:8" ht="15" customHeight="1">
      <c r="A102" s="40"/>
      <c r="B102" s="43"/>
      <c r="C102" s="40"/>
      <c r="D102" s="40"/>
      <c r="E102" s="40"/>
      <c r="F102" s="40"/>
      <c r="G102" s="39"/>
      <c r="H102" s="39"/>
    </row>
    <row r="103" spans="1:8" ht="15" customHeight="1">
      <c r="A103" s="40"/>
      <c r="B103" s="43"/>
      <c r="C103" s="40"/>
      <c r="D103" s="40"/>
      <c r="E103" s="40"/>
      <c r="F103" s="40"/>
      <c r="G103" s="39"/>
      <c r="H103" s="39"/>
    </row>
    <row r="104" spans="1:8" ht="15" customHeight="1">
      <c r="A104" s="40"/>
      <c r="B104" s="43"/>
      <c r="C104" s="40"/>
      <c r="D104" s="40"/>
      <c r="E104" s="40"/>
      <c r="F104" s="40"/>
      <c r="G104" s="39"/>
      <c r="H104" s="39"/>
    </row>
    <row r="105" spans="1:8" ht="15" customHeight="1">
      <c r="A105" s="40"/>
      <c r="B105" s="43"/>
      <c r="C105" s="40"/>
      <c r="D105" s="40"/>
      <c r="E105" s="40"/>
      <c r="F105" s="40"/>
      <c r="G105" s="39"/>
      <c r="H105" s="39"/>
    </row>
    <row r="106" spans="1:8" ht="15" customHeight="1" thickBot="1">
      <c r="A106" s="40"/>
      <c r="B106" s="43"/>
      <c r="C106" s="40"/>
      <c r="D106" s="40"/>
      <c r="E106" s="40"/>
      <c r="F106" s="40"/>
      <c r="G106" s="39"/>
      <c r="H106" s="39"/>
    </row>
    <row r="107" spans="1:8" ht="15" customHeight="1">
      <c r="A107" s="17" t="s">
        <v>4</v>
      </c>
      <c r="B107" s="18" t="s">
        <v>141</v>
      </c>
      <c r="C107" s="19" t="s">
        <v>125</v>
      </c>
      <c r="D107" s="26" t="s">
        <v>140</v>
      </c>
      <c r="E107" s="26" t="s">
        <v>139</v>
      </c>
      <c r="F107" s="26" t="s">
        <v>126</v>
      </c>
      <c r="G107" s="26" t="s">
        <v>112</v>
      </c>
      <c r="H107" s="27" t="s">
        <v>116</v>
      </c>
    </row>
    <row r="108" spans="1:8" ht="15" customHeight="1">
      <c r="A108" s="20" t="s">
        <v>5</v>
      </c>
      <c r="B108" s="7" t="s">
        <v>69</v>
      </c>
      <c r="C108" s="53">
        <f>(C109+C110+C111+C112+C113)</f>
        <v>101500</v>
      </c>
      <c r="D108" s="53">
        <f>(D109+D110+D111+D112+D113)</f>
        <v>101500</v>
      </c>
      <c r="E108" s="53">
        <f>(E109+E110+E111+E112+E113)</f>
        <v>43000</v>
      </c>
      <c r="F108" s="50">
        <f>(F109+F110+F111+F112+F113)</f>
        <v>21163.879999999997</v>
      </c>
      <c r="G108" s="50">
        <f>(F108/E108*100)</f>
        <v>49.218325581395348</v>
      </c>
      <c r="H108" s="61">
        <f>(F108/F129*100)</f>
        <v>7.2617140494136283</v>
      </c>
    </row>
    <row r="109" spans="1:8" ht="15" customHeight="1">
      <c r="A109" s="21"/>
      <c r="B109" s="5" t="s">
        <v>70</v>
      </c>
      <c r="C109" s="56">
        <v>12500</v>
      </c>
      <c r="D109" s="56">
        <v>12500</v>
      </c>
      <c r="E109" s="56">
        <v>10000</v>
      </c>
      <c r="F109" s="51">
        <v>6956.35</v>
      </c>
      <c r="G109" s="51">
        <f t="shared" ref="G109:G129" si="7">(F109/E109*100)</f>
        <v>69.563500000000005</v>
      </c>
      <c r="H109" s="63">
        <f>(F109/F129*100)</f>
        <v>2.3868508292259505</v>
      </c>
    </row>
    <row r="110" spans="1:8" ht="15" customHeight="1">
      <c r="A110" s="22"/>
      <c r="B110" s="5" t="s">
        <v>122</v>
      </c>
      <c r="C110" s="56">
        <v>75000</v>
      </c>
      <c r="D110" s="56">
        <v>75000</v>
      </c>
      <c r="E110" s="56">
        <v>22500</v>
      </c>
      <c r="F110" s="51">
        <v>9557.39</v>
      </c>
      <c r="G110" s="51">
        <f t="shared" si="7"/>
        <v>42.477288888888886</v>
      </c>
      <c r="H110" s="63">
        <f>(F110/F129*100)</f>
        <v>3.279315193562113</v>
      </c>
    </row>
    <row r="111" spans="1:8" ht="15" customHeight="1">
      <c r="A111" s="22"/>
      <c r="B111" s="5" t="s">
        <v>95</v>
      </c>
      <c r="C111" s="56">
        <v>3500</v>
      </c>
      <c r="D111" s="56">
        <v>3500</v>
      </c>
      <c r="E111" s="56">
        <v>0</v>
      </c>
      <c r="F111" s="51">
        <v>0</v>
      </c>
      <c r="G111" s="51">
        <v>0</v>
      </c>
      <c r="H111" s="63">
        <f>(F111/F129*100)</f>
        <v>0</v>
      </c>
    </row>
    <row r="112" spans="1:8" ht="15" customHeight="1">
      <c r="A112" s="21"/>
      <c r="B112" s="5" t="s">
        <v>72</v>
      </c>
      <c r="C112" s="56">
        <v>3000</v>
      </c>
      <c r="D112" s="56">
        <v>3000</v>
      </c>
      <c r="E112" s="56">
        <v>3000</v>
      </c>
      <c r="F112" s="51">
        <v>709.36</v>
      </c>
      <c r="G112" s="51">
        <f t="shared" si="7"/>
        <v>23.645333333333333</v>
      </c>
      <c r="H112" s="63">
        <f>(F112/F129*100)</f>
        <v>0.24339438128037263</v>
      </c>
    </row>
    <row r="113" spans="1:12" ht="15" customHeight="1">
      <c r="A113" s="21"/>
      <c r="B113" s="5" t="s">
        <v>73</v>
      </c>
      <c r="C113" s="56">
        <v>7500</v>
      </c>
      <c r="D113" s="56">
        <v>7500</v>
      </c>
      <c r="E113" s="56">
        <v>7500</v>
      </c>
      <c r="F113" s="51">
        <v>3940.78</v>
      </c>
      <c r="G113" s="51">
        <f t="shared" si="7"/>
        <v>52.543733333333329</v>
      </c>
      <c r="H113" s="63">
        <f>(F113/F129*100)</f>
        <v>1.3521536453451939</v>
      </c>
    </row>
    <row r="114" spans="1:12" ht="15" customHeight="1">
      <c r="A114" s="20" t="s">
        <v>6</v>
      </c>
      <c r="B114" s="7" t="s">
        <v>74</v>
      </c>
      <c r="C114" s="53">
        <f>(C115+C116+C117+C118+C119+C120+C121+C122)</f>
        <v>21500</v>
      </c>
      <c r="D114" s="53">
        <f>(D115+D116+D117+D118+D119+D120+D121+D122)</f>
        <v>21500</v>
      </c>
      <c r="E114" s="53">
        <f>(E115+E116+E117+E118+E119+E120+E121+E122)</f>
        <v>16000</v>
      </c>
      <c r="F114" s="50">
        <f>(F115+F116+F117+F118+F119+F120+F121+F122)</f>
        <v>9525.1999999999989</v>
      </c>
      <c r="G114" s="50">
        <f t="shared" si="7"/>
        <v>59.532499999999985</v>
      </c>
      <c r="H114" s="61">
        <f>(F114/F129*100)</f>
        <v>3.2682702162115218</v>
      </c>
    </row>
    <row r="115" spans="1:12" ht="15" customHeight="1">
      <c r="A115" s="21"/>
      <c r="B115" s="5" t="s">
        <v>76</v>
      </c>
      <c r="C115" s="56">
        <v>7500</v>
      </c>
      <c r="D115" s="56">
        <v>7500</v>
      </c>
      <c r="E115" s="56">
        <v>7500</v>
      </c>
      <c r="F115" s="51">
        <v>4339.92</v>
      </c>
      <c r="G115" s="51">
        <f t="shared" si="7"/>
        <v>57.865600000000008</v>
      </c>
      <c r="H115" s="63">
        <f>(F115/F129*100)</f>
        <v>1.4891058746000827</v>
      </c>
    </row>
    <row r="116" spans="1:12" ht="15" customHeight="1">
      <c r="A116" s="21"/>
      <c r="B116" s="5" t="s">
        <v>75</v>
      </c>
      <c r="C116" s="56">
        <v>5000</v>
      </c>
      <c r="D116" s="56">
        <v>5000</v>
      </c>
      <c r="E116" s="56">
        <v>0</v>
      </c>
      <c r="F116" s="51">
        <v>0</v>
      </c>
      <c r="G116" s="51">
        <v>0</v>
      </c>
      <c r="H116" s="63">
        <f>(F116/F129*100)</f>
        <v>0</v>
      </c>
    </row>
    <row r="117" spans="1:12" ht="15" customHeight="1">
      <c r="A117" s="22"/>
      <c r="B117" s="5" t="s">
        <v>77</v>
      </c>
      <c r="C117" s="56">
        <v>0</v>
      </c>
      <c r="D117" s="56">
        <v>0</v>
      </c>
      <c r="E117" s="56">
        <v>0</v>
      </c>
      <c r="F117" s="51">
        <v>0</v>
      </c>
      <c r="G117" s="51">
        <v>0</v>
      </c>
      <c r="H117" s="63">
        <f>(F117/F129*100)</f>
        <v>0</v>
      </c>
    </row>
    <row r="118" spans="1:12" ht="15" customHeight="1">
      <c r="A118" s="22"/>
      <c r="B118" s="4" t="s">
        <v>78</v>
      </c>
      <c r="C118" s="56">
        <v>1500</v>
      </c>
      <c r="D118" s="56">
        <v>1500</v>
      </c>
      <c r="E118" s="56">
        <v>1000</v>
      </c>
      <c r="F118" s="51">
        <v>121.7</v>
      </c>
      <c r="G118" s="51">
        <f t="shared" si="7"/>
        <v>12.17</v>
      </c>
      <c r="H118" s="63">
        <f>(F118/F129*100)</f>
        <v>4.1757494363681834E-2</v>
      </c>
    </row>
    <row r="119" spans="1:12" ht="15" customHeight="1">
      <c r="A119" s="22"/>
      <c r="B119" s="5" t="s">
        <v>79</v>
      </c>
      <c r="C119" s="56">
        <v>3500</v>
      </c>
      <c r="D119" s="56">
        <v>3500</v>
      </c>
      <c r="E119" s="56">
        <v>5000</v>
      </c>
      <c r="F119" s="51">
        <v>3894.93</v>
      </c>
      <c r="G119" s="51">
        <f t="shared" si="7"/>
        <v>77.898600000000002</v>
      </c>
      <c r="H119" s="63">
        <f>(F119/F129*100)</f>
        <v>1.3364216723248585</v>
      </c>
    </row>
    <row r="120" spans="1:12" ht="15" customHeight="1">
      <c r="A120" s="21"/>
      <c r="B120" s="5" t="s">
        <v>96</v>
      </c>
      <c r="C120" s="56">
        <v>0</v>
      </c>
      <c r="D120" s="56">
        <v>0</v>
      </c>
      <c r="E120" s="56">
        <v>0</v>
      </c>
      <c r="F120" s="51">
        <v>0</v>
      </c>
      <c r="G120" s="51">
        <v>0</v>
      </c>
      <c r="H120" s="63">
        <f>(F120/F129*100)</f>
        <v>0</v>
      </c>
      <c r="L120" s="44"/>
    </row>
    <row r="121" spans="1:12" ht="15" customHeight="1">
      <c r="A121" s="22"/>
      <c r="B121" s="5" t="s">
        <v>81</v>
      </c>
      <c r="C121" s="56">
        <v>2500</v>
      </c>
      <c r="D121" s="56">
        <v>2500</v>
      </c>
      <c r="E121" s="56">
        <v>2500</v>
      </c>
      <c r="F121" s="51">
        <v>1168.6500000000001</v>
      </c>
      <c r="G121" s="51">
        <f t="shared" si="7"/>
        <v>46.746000000000002</v>
      </c>
      <c r="H121" s="63">
        <f>(F121/F129*100)</f>
        <v>0.40098517492289881</v>
      </c>
    </row>
    <row r="122" spans="1:12" ht="15" customHeight="1">
      <c r="A122" s="22"/>
      <c r="B122" s="5" t="s">
        <v>82</v>
      </c>
      <c r="C122" s="56">
        <v>1500</v>
      </c>
      <c r="D122" s="56">
        <v>1500</v>
      </c>
      <c r="E122" s="56">
        <v>0</v>
      </c>
      <c r="F122" s="51">
        <v>0</v>
      </c>
      <c r="G122" s="51">
        <v>0</v>
      </c>
      <c r="H122" s="63">
        <f>(F122/F129*100)</f>
        <v>0</v>
      </c>
      <c r="L122" s="44"/>
    </row>
    <row r="123" spans="1:12" ht="15" customHeight="1">
      <c r="A123" s="20" t="s">
        <v>29</v>
      </c>
      <c r="B123" s="7" t="s">
        <v>84</v>
      </c>
      <c r="C123" s="53">
        <f>(C124+C125)</f>
        <v>300000</v>
      </c>
      <c r="D123" s="53">
        <f>(D124+D125)</f>
        <v>300000</v>
      </c>
      <c r="E123" s="53">
        <f>(E124+E125)</f>
        <v>313000</v>
      </c>
      <c r="F123" s="50">
        <f>(F124+F125)</f>
        <v>260325.61</v>
      </c>
      <c r="G123" s="50">
        <f t="shared" si="7"/>
        <v>83.171121405750796</v>
      </c>
      <c r="H123" s="61">
        <f>(F123/F129*100)</f>
        <v>89.322474875078356</v>
      </c>
      <c r="I123" s="14"/>
    </row>
    <row r="124" spans="1:12" ht="15" customHeight="1">
      <c r="A124" s="21"/>
      <c r="B124" s="5" t="s">
        <v>85</v>
      </c>
      <c r="C124" s="56">
        <v>295000</v>
      </c>
      <c r="D124" s="56">
        <v>295000</v>
      </c>
      <c r="E124" s="56">
        <v>300000</v>
      </c>
      <c r="F124" s="51">
        <v>245900.52</v>
      </c>
      <c r="G124" s="51">
        <f t="shared" si="7"/>
        <v>81.966839999999991</v>
      </c>
      <c r="H124" s="63">
        <f>(F124/F129*100)</f>
        <v>84.372962842452196</v>
      </c>
    </row>
    <row r="125" spans="1:12" ht="15" customHeight="1">
      <c r="A125" s="21"/>
      <c r="B125" s="5" t="s">
        <v>86</v>
      </c>
      <c r="C125" s="56">
        <v>5000</v>
      </c>
      <c r="D125" s="56">
        <v>5000</v>
      </c>
      <c r="E125" s="56">
        <v>13000</v>
      </c>
      <c r="F125" s="51">
        <v>14425.09</v>
      </c>
      <c r="G125" s="51">
        <f t="shared" si="7"/>
        <v>110.96223076923077</v>
      </c>
      <c r="H125" s="63">
        <f>(F125/F129*100)</f>
        <v>4.9495120326261564</v>
      </c>
    </row>
    <row r="126" spans="1:12" ht="15" customHeight="1">
      <c r="A126" s="20" t="s">
        <v>30</v>
      </c>
      <c r="B126" s="7" t="s">
        <v>87</v>
      </c>
      <c r="C126" s="53">
        <f>(C127+C128)</f>
        <v>4000</v>
      </c>
      <c r="D126" s="53">
        <f>(D127+D128)</f>
        <v>4000</v>
      </c>
      <c r="E126" s="53">
        <f>(E127+E128)</f>
        <v>1000</v>
      </c>
      <c r="F126" s="50">
        <f>(F127+F128)</f>
        <v>430</v>
      </c>
      <c r="G126" s="50">
        <f t="shared" si="7"/>
        <v>43</v>
      </c>
      <c r="H126" s="61">
        <f>(F126/F129*100)</f>
        <v>0.14754085929649291</v>
      </c>
    </row>
    <row r="127" spans="1:12" ht="15" customHeight="1">
      <c r="A127" s="21"/>
      <c r="B127" s="5" t="s">
        <v>89</v>
      </c>
      <c r="C127" s="56">
        <v>2500</v>
      </c>
      <c r="D127" s="56">
        <v>2500</v>
      </c>
      <c r="E127" s="56">
        <v>1000</v>
      </c>
      <c r="F127" s="51">
        <v>430</v>
      </c>
      <c r="G127" s="51">
        <f t="shared" si="7"/>
        <v>43</v>
      </c>
      <c r="H127" s="63">
        <f>(F127/F129*100)</f>
        <v>0.14754085929649291</v>
      </c>
    </row>
    <row r="128" spans="1:12" ht="15" customHeight="1">
      <c r="A128" s="22"/>
      <c r="B128" s="5" t="s">
        <v>91</v>
      </c>
      <c r="C128" s="56">
        <v>1500</v>
      </c>
      <c r="D128" s="56">
        <v>1500</v>
      </c>
      <c r="E128" s="56">
        <v>0</v>
      </c>
      <c r="F128" s="51">
        <v>0</v>
      </c>
      <c r="G128" s="51">
        <v>0</v>
      </c>
      <c r="H128" s="63">
        <f>(F128/F129*100)</f>
        <v>0</v>
      </c>
    </row>
    <row r="129" spans="1:9" ht="15" customHeight="1" thickBot="1">
      <c r="A129" s="23"/>
      <c r="B129" s="24" t="s">
        <v>98</v>
      </c>
      <c r="C129" s="58">
        <f>(C126+C123+C114+C108)</f>
        <v>427000</v>
      </c>
      <c r="D129" s="58">
        <f>(D126+D123+D114+D108)</f>
        <v>427000</v>
      </c>
      <c r="E129" s="58">
        <f>(E108+E114+E123+E126)</f>
        <v>373000</v>
      </c>
      <c r="F129" s="72">
        <f>(F108+F114+F123+F126)</f>
        <v>291444.69</v>
      </c>
      <c r="G129" s="72">
        <f t="shared" si="7"/>
        <v>78.135305630026807</v>
      </c>
      <c r="H129" s="74">
        <f>(H108+H114+H123+H126)</f>
        <v>100</v>
      </c>
    </row>
    <row r="130" spans="1:9" ht="30" customHeight="1" thickBot="1">
      <c r="A130" s="40"/>
      <c r="B130" s="110"/>
      <c r="C130" s="110"/>
      <c r="D130" s="110"/>
      <c r="E130" s="110"/>
      <c r="F130" s="110"/>
      <c r="G130" s="110"/>
      <c r="H130" s="110"/>
    </row>
    <row r="131" spans="1:9" ht="20.100000000000001" customHeight="1">
      <c r="A131" s="87" t="s">
        <v>127</v>
      </c>
      <c r="B131" s="88"/>
      <c r="C131" s="89">
        <v>1281578.6599999999</v>
      </c>
      <c r="D131" s="89"/>
      <c r="E131" s="89"/>
      <c r="F131" s="89"/>
      <c r="G131" s="89"/>
      <c r="H131" s="90"/>
    </row>
    <row r="132" spans="1:9" ht="20.100000000000001" customHeight="1">
      <c r="A132" s="95" t="s">
        <v>128</v>
      </c>
      <c r="B132" s="96"/>
      <c r="C132" s="97">
        <v>1173742.6200000001</v>
      </c>
      <c r="D132" s="98"/>
      <c r="E132" s="98"/>
      <c r="F132" s="98"/>
      <c r="G132" s="98"/>
      <c r="H132" s="99"/>
      <c r="I132" s="49"/>
    </row>
    <row r="133" spans="1:9" ht="20.100000000000001" customHeight="1" thickBot="1">
      <c r="A133" s="100" t="s">
        <v>129</v>
      </c>
      <c r="B133" s="101"/>
      <c r="C133" s="102">
        <v>107836.04</v>
      </c>
      <c r="D133" s="102"/>
      <c r="E133" s="102"/>
      <c r="F133" s="102"/>
      <c r="G133" s="102"/>
      <c r="H133" s="103"/>
      <c r="I133" s="49"/>
    </row>
    <row r="134" spans="1:9" ht="20.100000000000001" customHeight="1">
      <c r="A134" s="91" t="s">
        <v>130</v>
      </c>
      <c r="B134" s="92"/>
      <c r="C134" s="93">
        <v>136936.25</v>
      </c>
      <c r="D134" s="93"/>
      <c r="E134" s="93"/>
      <c r="F134" s="93"/>
      <c r="G134" s="93"/>
      <c r="H134" s="94"/>
    </row>
    <row r="135" spans="1:9" ht="20.100000000000001" customHeight="1">
      <c r="A135" s="79" t="s">
        <v>131</v>
      </c>
      <c r="B135" s="80"/>
      <c r="C135" s="81">
        <v>27437.95</v>
      </c>
      <c r="D135" s="81"/>
      <c r="E135" s="81"/>
      <c r="F135" s="81"/>
      <c r="G135" s="81"/>
      <c r="H135" s="82"/>
    </row>
    <row r="136" spans="1:9" ht="20.100000000000001" customHeight="1">
      <c r="A136" s="79" t="s">
        <v>132</v>
      </c>
      <c r="B136" s="80"/>
      <c r="C136" s="81">
        <v>80466.38</v>
      </c>
      <c r="D136" s="81"/>
      <c r="E136" s="81"/>
      <c r="F136" s="81"/>
      <c r="G136" s="81"/>
      <c r="H136" s="82"/>
    </row>
    <row r="137" spans="1:9" ht="20.100000000000001" customHeight="1">
      <c r="A137" s="79" t="s">
        <v>133</v>
      </c>
      <c r="B137" s="80"/>
      <c r="C137" s="81">
        <v>252244.96</v>
      </c>
      <c r="D137" s="81"/>
      <c r="E137" s="81"/>
      <c r="F137" s="81"/>
      <c r="G137" s="81"/>
      <c r="H137" s="82"/>
    </row>
    <row r="138" spans="1:9" ht="20.100000000000001" customHeight="1" thickBot="1">
      <c r="A138" s="83" t="s">
        <v>145</v>
      </c>
      <c r="B138" s="84"/>
      <c r="C138" s="85">
        <v>2707.18</v>
      </c>
      <c r="D138" s="85"/>
      <c r="E138" s="85"/>
      <c r="F138" s="85"/>
      <c r="G138" s="85"/>
      <c r="H138" s="86"/>
    </row>
    <row r="141" spans="1:9">
      <c r="B141" s="48" t="s">
        <v>124</v>
      </c>
    </row>
  </sheetData>
  <mergeCells count="18">
    <mergeCell ref="A132:B132"/>
    <mergeCell ref="C132:H132"/>
    <mergeCell ref="A133:B133"/>
    <mergeCell ref="C133:H133"/>
    <mergeCell ref="A2:H3"/>
    <mergeCell ref="B130:H130"/>
    <mergeCell ref="A134:B134"/>
    <mergeCell ref="C134:H134"/>
    <mergeCell ref="A135:B135"/>
    <mergeCell ref="C135:H135"/>
    <mergeCell ref="A136:B136"/>
    <mergeCell ref="C136:H136"/>
    <mergeCell ref="A137:B137"/>
    <mergeCell ref="C137:H137"/>
    <mergeCell ref="A138:B138"/>
    <mergeCell ref="C138:H138"/>
    <mergeCell ref="A131:B131"/>
    <mergeCell ref="C131:H131"/>
  </mergeCells>
  <phoneticPr fontId="26" type="noConversion"/>
  <pageMargins left="1.31" right="0.7" top="0.28999999999999998" bottom="0.75" header="0.3" footer="0.3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 Supetar</dc:creator>
  <cp:lastModifiedBy>User</cp:lastModifiedBy>
  <cp:lastPrinted>2021-02-26T09:35:33Z</cp:lastPrinted>
  <dcterms:created xsi:type="dcterms:W3CDTF">2013-02-09T12:46:27Z</dcterms:created>
  <dcterms:modified xsi:type="dcterms:W3CDTF">2021-03-09T09:49:09Z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